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91" windowWidth="15480" windowHeight="11400" activeTab="0"/>
  </bookViews>
  <sheets>
    <sheet name="二專(在職)" sheetId="1" r:id="rId1"/>
    <sheet name="新舊課程對照表" sheetId="2" r:id="rId2"/>
    <sheet name="清單" sheetId="3" state="hidden" r:id="rId3"/>
  </sheets>
  <externalReferences>
    <externalReference r:id="rId6"/>
  </externalReferences>
  <definedNames>
    <definedName name="_xlnm.Print_Area" localSheetId="0">'二專(在職)'!$A$6:$P$78</definedName>
    <definedName name="_xlnm.Print_Area" localSheetId="1">'新舊課程對照表'!$A$3:$H$36</definedName>
    <definedName name="_xlnm.Print_Titles" localSheetId="0">'二專(在職)'!$6:$12</definedName>
    <definedName name="_xlnm.Print_Titles" localSheetId="1">'新舊課程對照表'!$3:$5</definedName>
    <definedName name="入學年">'清單'!$A$18:$A$26</definedName>
    <definedName name="入學年_五專">#REF!</definedName>
    <definedName name="入學年_在職">'二專(在職)'!$C$2</definedName>
    <definedName name="科系名稱">'清單'!$A$2:$A$14</definedName>
    <definedName name="畢業學分">'清單'!$B$17:$C$20</definedName>
    <definedName name="備註">'清單'!$A$29:$A$32</definedName>
    <definedName name="實習">'清單'!$A$30</definedName>
    <definedName name="課程報部紀錄表">'清單'!$W$2:$Z$29</definedName>
    <definedName name="學制">'[1]清單'!$S$2:$S$6</definedName>
    <definedName name="選定科別" localSheetId="0">'二專(在職)'!$E$2</definedName>
    <definedName name="選定科別">#REF!</definedName>
    <definedName name="選定科別_五專">#REF!</definedName>
    <definedName name="選定科別_在職">'二專(在職)'!$E$2</definedName>
    <definedName name="選定組別_五專">#REF!</definedName>
    <definedName name="選定組別_在職">'二專(在職)'!$J$2</definedName>
    <definedName name="選定學制_五專">#REF!</definedName>
    <definedName name="選定學制_在職">'二專(在職)'!$O$2</definedName>
    <definedName name="選單_異動原因">'清單'!$U$17:$U$21</definedName>
    <definedName name="選單_學分時數">'清單'!$U$2:$U$16</definedName>
  </definedNames>
  <calcPr fullCalcOnLoad="1"/>
</workbook>
</file>

<file path=xl/sharedStrings.xml><?xml version="1.0" encoding="utf-8"?>
<sst xmlns="http://schemas.openxmlformats.org/spreadsheetml/2006/main" count="217" uniqueCount="173">
  <si>
    <t>學分</t>
  </si>
  <si>
    <t>時數</t>
  </si>
  <si>
    <r>
      <t>專業科目選修</t>
    </r>
    <r>
      <rPr>
        <sz val="14"/>
        <color indexed="8"/>
        <rFont val="Times New Roman"/>
        <family val="1"/>
      </rPr>
      <t xml:space="preserve"> </t>
    </r>
  </si>
  <si>
    <t>專業科目必修</t>
  </si>
  <si>
    <t>科目
類別</t>
  </si>
  <si>
    <t>科目名稱</t>
  </si>
  <si>
    <r>
      <t>小</t>
    </r>
    <r>
      <rPr>
        <b/>
        <sz val="12"/>
        <color indexed="8"/>
        <rFont val="標楷體"/>
        <family val="4"/>
      </rPr>
      <t>計</t>
    </r>
  </si>
  <si>
    <t>小計</t>
  </si>
  <si>
    <t>備註</t>
  </si>
  <si>
    <t>合計</t>
  </si>
  <si>
    <t>科別</t>
  </si>
  <si>
    <t>護理科</t>
  </si>
  <si>
    <t>復健科</t>
  </si>
  <si>
    <t>醫事檢驗科</t>
  </si>
  <si>
    <t>視光學科</t>
  </si>
  <si>
    <t>職業安全衛生科</t>
  </si>
  <si>
    <t>幼兒保育科</t>
  </si>
  <si>
    <t>生命關懷事業科</t>
  </si>
  <si>
    <t>健康美容觀光科</t>
  </si>
  <si>
    <t>科系名稱</t>
  </si>
  <si>
    <t>組別</t>
  </si>
  <si>
    <t>入學年</t>
  </si>
  <si>
    <t>入學年</t>
  </si>
  <si>
    <t>學制二</t>
  </si>
  <si>
    <t>學制一</t>
  </si>
  <si>
    <t>組別1</t>
  </si>
  <si>
    <t>組別2</t>
  </si>
  <si>
    <t>五年制</t>
  </si>
  <si>
    <r>
      <t>附註</t>
    </r>
    <r>
      <rPr>
        <sz val="12"/>
        <color indexed="8"/>
        <rFont val="Times New Roman"/>
        <family val="1"/>
      </rPr>
      <t>:1</t>
    </r>
    <r>
      <rPr>
        <sz val="12"/>
        <color indexed="8"/>
        <rFont val="標楷體"/>
        <family val="4"/>
      </rPr>
      <t>、本校得自行調整授課科目之開設學期。</t>
    </r>
    <r>
      <rPr>
        <sz val="12"/>
        <color indexed="8"/>
        <rFont val="Times New Roman"/>
        <family val="1"/>
      </rPr>
      <t xml:space="preserve">         2</t>
    </r>
    <r>
      <rPr>
        <sz val="12"/>
        <color indexed="8"/>
        <rFont val="標楷體"/>
        <family val="4"/>
      </rPr>
      <t>、選修科目得依開課學期之實際需求調整，但需經科、校課程委員會同意。</t>
    </r>
  </si>
  <si>
    <t>語文領域</t>
  </si>
  <si>
    <t>生活領域</t>
  </si>
  <si>
    <t>二年制在職專班</t>
  </si>
  <si>
    <t>二年制</t>
  </si>
  <si>
    <t>學制</t>
  </si>
  <si>
    <t>畢業學分</t>
  </si>
  <si>
    <t>資訊軟體應用</t>
  </si>
  <si>
    <t>國文 ( 一～二 )</t>
  </si>
  <si>
    <t>英文 ( 一～二 )</t>
  </si>
  <si>
    <r>
      <t>共</t>
    </r>
    <r>
      <rPr>
        <sz val="14"/>
        <color indexed="8"/>
        <rFont val="標楷體"/>
        <family val="4"/>
      </rPr>
      <t>同</t>
    </r>
    <r>
      <rPr>
        <sz val="14"/>
        <color indexed="8"/>
        <rFont val="標楷體"/>
        <family val="4"/>
      </rPr>
      <t>科</t>
    </r>
    <r>
      <rPr>
        <sz val="14"/>
        <color indexed="8"/>
        <rFont val="標楷體"/>
        <family val="4"/>
      </rPr>
      <t>目</t>
    </r>
    <r>
      <rPr>
        <sz val="14"/>
        <color indexed="8"/>
        <rFont val="標楷體"/>
        <family val="4"/>
      </rPr>
      <t>必</t>
    </r>
    <r>
      <rPr>
        <sz val="14"/>
        <color indexed="8"/>
        <rFont val="標楷體"/>
        <family val="4"/>
      </rPr>
      <t>修</t>
    </r>
  </si>
  <si>
    <t>通識選修 (1 ～2)</t>
  </si>
  <si>
    <t>基礎必修科目</t>
  </si>
  <si>
    <t>科課程發展會議日期</t>
  </si>
  <si>
    <t>校課程發展會議日期</t>
  </si>
  <si>
    <t>五年制</t>
  </si>
  <si>
    <t>物理治療組</t>
  </si>
  <si>
    <t>職能治療組</t>
  </si>
  <si>
    <t>二年制在職專班</t>
  </si>
  <si>
    <t>全民國防教育 (Ⅰ～ Ⅱ )</t>
  </si>
  <si>
    <t>健康與護理 (Ⅰ～ Ⅱ )</t>
  </si>
  <si>
    <t>全民國防教育 (Ⅰ～ Ⅲ )</t>
  </si>
  <si>
    <t>實習年級1
(五專-上)</t>
  </si>
  <si>
    <t>實習年級2
(五專-下)</t>
  </si>
  <si>
    <t>學分
(選項體育)</t>
  </si>
  <si>
    <t>學分
(全民國防)</t>
  </si>
  <si>
    <t>學分
(健康護理)</t>
  </si>
  <si>
    <t>全民國防教育 (Ⅰ～ Ⅳ )</t>
  </si>
  <si>
    <t>名稱 (選項體育)</t>
  </si>
  <si>
    <t>名稱 (全民國防)</t>
  </si>
  <si>
    <t>名稱 (健康護理)</t>
  </si>
  <si>
    <t>學分 (選項體育)</t>
  </si>
  <si>
    <t>學分 (全民國防)</t>
  </si>
  <si>
    <t>學分 (健康護理)</t>
  </si>
  <si>
    <t>*通識選修每科目2學分,
 標示4學分表示2門課</t>
  </si>
  <si>
    <t>學分</t>
  </si>
  <si>
    <t>時數</t>
  </si>
  <si>
    <t>授課學分與時數</t>
  </si>
  <si>
    <t>第一學年</t>
  </si>
  <si>
    <t>第二學年</t>
  </si>
  <si>
    <t>上</t>
  </si>
  <si>
    <t>下</t>
  </si>
  <si>
    <t>專業核心必修科目</t>
  </si>
  <si>
    <t>二年制在職專班</t>
  </si>
  <si>
    <t>共同選修</t>
  </si>
  <si>
    <t>教務會議日期</t>
  </si>
  <si>
    <t>備  註</t>
  </si>
  <si>
    <t>校外實習</t>
  </si>
  <si>
    <t>社會領域</t>
  </si>
  <si>
    <t>職場倫理</t>
  </si>
  <si>
    <t>以下專業科目選修依當學期實際需求開課</t>
  </si>
  <si>
    <t>專業選修預訂開課學期與學分</t>
  </si>
  <si>
    <t>校外實習</t>
  </si>
  <si>
    <t>調理保健技術科</t>
  </si>
  <si>
    <t>餐旅管理科</t>
  </si>
  <si>
    <t>數位媒體應用科</t>
  </si>
  <si>
    <t>高齡健康促進科</t>
  </si>
  <si>
    <t>科別代碼</t>
  </si>
  <si>
    <t>原科目名稱</t>
  </si>
  <si>
    <t>新科目名稱</t>
  </si>
  <si>
    <t>五專</t>
  </si>
  <si>
    <t>異動學制</t>
  </si>
  <si>
    <t>1/1</t>
  </si>
  <si>
    <t>1/2</t>
  </si>
  <si>
    <t>2/2</t>
  </si>
  <si>
    <t>2/4</t>
  </si>
  <si>
    <t>2/6</t>
  </si>
  <si>
    <t>3/3</t>
  </si>
  <si>
    <t>0/1</t>
  </si>
  <si>
    <t>0/2</t>
  </si>
  <si>
    <t>3/6</t>
  </si>
  <si>
    <t>3/9</t>
  </si>
  <si>
    <t>4/4</t>
  </si>
  <si>
    <t>4/8</t>
  </si>
  <si>
    <t>4/12</t>
  </si>
  <si>
    <t>學分  / 時數</t>
  </si>
  <si>
    <t>新增</t>
  </si>
  <si>
    <t>停開</t>
  </si>
  <si>
    <t>編號</t>
  </si>
  <si>
    <t>修別</t>
  </si>
  <si>
    <t>學分 /小時</t>
  </si>
  <si>
    <t>備註</t>
  </si>
  <si>
    <t>更名</t>
  </si>
  <si>
    <t>臺教技(三)字第1020141659號</t>
  </si>
  <si>
    <t>臺教技(三)字第1020141659號</t>
  </si>
  <si>
    <t>同意備查日期</t>
  </si>
  <si>
    <t>臺教技(三)字第1030063419號</t>
  </si>
  <si>
    <t>臺教技(三)字第1030063419號</t>
  </si>
  <si>
    <t>課程年度</t>
  </si>
  <si>
    <t>回文文號</t>
  </si>
  <si>
    <t>索引　</t>
  </si>
  <si>
    <t>台技(三)字第1010193811號</t>
  </si>
  <si>
    <t>臺教技(三)字第1020040164號</t>
  </si>
  <si>
    <t>台技(三)字第1010031624號</t>
  </si>
  <si>
    <t>台技(三)字第0980217405號</t>
  </si>
  <si>
    <t>教育部
核准函日期</t>
  </si>
  <si>
    <t>異動修別</t>
  </si>
  <si>
    <t>生命禮儀概論</t>
  </si>
  <si>
    <t>生死學概論</t>
  </si>
  <si>
    <t>殯葬學概論</t>
  </si>
  <si>
    <t>解剖學概論</t>
  </si>
  <si>
    <t>殯葬史</t>
  </si>
  <si>
    <t>殯葬服務學</t>
  </si>
  <si>
    <t>殯葬政策與法規</t>
  </si>
  <si>
    <t>殯葬禮儀</t>
  </si>
  <si>
    <t>宗教科儀</t>
  </si>
  <si>
    <t>遺體處理學</t>
  </si>
  <si>
    <t>殯葬倫理</t>
  </si>
  <si>
    <t>遺體修復與美容</t>
  </si>
  <si>
    <t>墓園設計與管理</t>
  </si>
  <si>
    <t>殯葬管理</t>
  </si>
  <si>
    <t>殯葬生死觀</t>
  </si>
  <si>
    <t>殯葬與公共衛生</t>
  </si>
  <si>
    <t>殯葬司儀</t>
  </si>
  <si>
    <t>殯葬文書</t>
  </si>
  <si>
    <t>殯葬會場規劃與設計</t>
  </si>
  <si>
    <t>殯葬設施概論</t>
  </si>
  <si>
    <t>臨終關懷</t>
  </si>
  <si>
    <t>悲傷輔導</t>
  </si>
  <si>
    <t>殯葬證照與評鑑</t>
  </si>
  <si>
    <t>殯葬實習</t>
  </si>
  <si>
    <t>臨終助念實務與演練</t>
  </si>
  <si>
    <t>哲學概論</t>
  </si>
  <si>
    <t>心理學概論</t>
  </si>
  <si>
    <t>倫理學概論</t>
  </si>
  <si>
    <t>生前契約理論與實務</t>
  </si>
  <si>
    <t>殯葬產業分析</t>
  </si>
  <si>
    <t>殯葬與社會資源</t>
  </si>
  <si>
    <t>殯葬與保險</t>
  </si>
  <si>
    <t>洽談技巧理論與實務</t>
  </si>
  <si>
    <t>葬法理論與實務</t>
  </si>
  <si>
    <t>殯葬與行銷</t>
  </si>
  <si>
    <t>殯葬與老人安養問題</t>
  </si>
  <si>
    <t>殯葬心理學</t>
  </si>
  <si>
    <t>殯葬與資訊</t>
  </si>
  <si>
    <t>殯葬與創新</t>
  </si>
  <si>
    <t>殯葬經濟學</t>
  </si>
  <si>
    <t>殯葬與性別</t>
  </si>
  <si>
    <t>擇日與風水</t>
  </si>
  <si>
    <t>寵物殯葬</t>
  </si>
  <si>
    <t>生命教育專題</t>
  </si>
  <si>
    <t>*</t>
  </si>
  <si>
    <t>*</t>
  </si>
  <si>
    <t>選項體育 ( 1 ～ 4 )</t>
  </si>
  <si>
    <t>火化爐具概論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</si>
</sst>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);[Red]\(0.00\)"/>
    <numFmt numFmtId="187" formatCode="0_);[Red]\(0\)"/>
    <numFmt numFmtId="188" formatCode="mmm\-yyyy"/>
    <numFmt numFmtId="189" formatCode="0;[Red]0"/>
    <numFmt numFmtId="190" formatCode="[$-404]AM/PM\ hh:mm:ss"/>
    <numFmt numFmtId="191" formatCode="yyyy/m/d;@"/>
    <numFmt numFmtId="192" formatCode="yyyy/mm/dd;@"/>
    <numFmt numFmtId="193" formatCode="[$-404]e/m/d;@"/>
    <numFmt numFmtId="194" formatCode="[$-404]e/mm/dd;@"/>
    <numFmt numFmtId="195" formatCode="&quot;最低畢業學分：&quot;0&quot; 學分&quot;"/>
    <numFmt numFmtId="196" formatCode="&quot;最低畢業學分：&quot;0"/>
    <numFmt numFmtId="197" formatCode="&quot;畢業學分：&quot;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indexed="9"/>
      <name val="標楷體"/>
      <family val="4"/>
    </font>
    <font>
      <sz val="6"/>
      <color indexed="8"/>
      <name val="Times New Roman"/>
      <family val="1"/>
    </font>
    <font>
      <sz val="14"/>
      <name val="標楷體"/>
      <family val="4"/>
    </font>
    <font>
      <sz val="11"/>
      <color indexed="8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8"/>
      <name val="新細明體"/>
      <family val="1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11"/>
      <color indexed="12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thin"/>
      <bottom style="double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double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thin"/>
      <right style="dotted"/>
      <top style="double"/>
      <bottom style="double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medium"/>
      <top style="double"/>
      <bottom>
        <color indexed="63"/>
      </bottom>
    </border>
    <border>
      <left style="dotted"/>
      <right style="thin"/>
      <top style="double"/>
      <bottom style="double"/>
    </border>
    <border>
      <left style="dotted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 diagonalUp="1">
      <left style="medium"/>
      <right>
        <color indexed="63"/>
      </right>
      <top style="double"/>
      <bottom style="double"/>
      <diagonal style="dotted"/>
    </border>
    <border diagonalUp="1">
      <left>
        <color indexed="63"/>
      </left>
      <right style="thin"/>
      <top style="double"/>
      <bottom style="double"/>
      <diagonal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92">
    <xf numFmtId="0" fontId="0" fillId="0" borderId="0" xfId="0" applyAlignment="1">
      <alignment vertical="center"/>
    </xf>
    <xf numFmtId="0" fontId="22" fillId="0" borderId="1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shrinkToFit="1"/>
      <protection/>
    </xf>
    <xf numFmtId="0" fontId="26" fillId="0" borderId="0" xfId="0" applyFont="1" applyFill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vertical="center" shrinkToFit="1"/>
      <protection/>
    </xf>
    <xf numFmtId="0" fontId="6" fillId="2" borderId="18" xfId="0" applyFont="1" applyFill="1" applyBorder="1" applyAlignment="1" applyProtection="1">
      <alignment horizontal="center" vertical="center" shrinkToFit="1"/>
      <protection/>
    </xf>
    <xf numFmtId="0" fontId="6" fillId="2" borderId="18" xfId="0" applyFont="1" applyFill="1" applyBorder="1" applyAlignment="1" applyProtection="1">
      <alignment vertical="center" shrinkToFit="1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7" borderId="28" xfId="0" applyFont="1" applyFill="1" applyBorder="1" applyAlignment="1" applyProtection="1">
      <alignment horizontal="center" vertical="center" wrapText="1"/>
      <protection/>
    </xf>
    <xf numFmtId="192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0" fontId="34" fillId="4" borderId="18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>
      <alignment vertical="center" shrinkToFit="1"/>
    </xf>
    <xf numFmtId="0" fontId="34" fillId="7" borderId="18" xfId="0" applyFont="1" applyFill="1" applyBorder="1" applyAlignment="1">
      <alignment horizontal="center" vertical="center" shrinkToFit="1"/>
    </xf>
    <xf numFmtId="0" fontId="34" fillId="18" borderId="18" xfId="0" applyFont="1" applyFill="1" applyBorder="1" applyAlignment="1">
      <alignment vertical="center" shrinkToFit="1"/>
    </xf>
    <xf numFmtId="0" fontId="34" fillId="24" borderId="18" xfId="0" applyFont="1" applyFill="1" applyBorder="1" applyAlignment="1">
      <alignment vertical="center" shrinkToFit="1"/>
    </xf>
    <xf numFmtId="0" fontId="34" fillId="6" borderId="18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18" borderId="18" xfId="0" applyFont="1" applyFill="1" applyBorder="1" applyAlignment="1" applyProtection="1">
      <alignment horizontal="center" vertical="center" shrinkToFit="1"/>
      <protection locked="0"/>
    </xf>
    <xf numFmtId="0" fontId="34" fillId="7" borderId="18" xfId="0" applyFont="1" applyFill="1" applyBorder="1" applyAlignment="1">
      <alignment horizontal="center" vertical="center" wrapText="1"/>
    </xf>
    <xf numFmtId="0" fontId="34" fillId="7" borderId="18" xfId="0" applyFont="1" applyFill="1" applyBorder="1" applyAlignment="1">
      <alignment horizontal="center" vertical="center" wrapText="1" shrinkToFit="1"/>
    </xf>
    <xf numFmtId="0" fontId="26" fillId="18" borderId="22" xfId="0" applyFont="1" applyFill="1" applyBorder="1" applyAlignment="1" applyProtection="1">
      <alignment horizontal="center" vertical="center"/>
      <protection locked="0"/>
    </xf>
    <xf numFmtId="0" fontId="26" fillId="18" borderId="23" xfId="0" applyFont="1" applyFill="1" applyBorder="1" applyAlignment="1" applyProtection="1">
      <alignment horizontal="center" vertical="center"/>
      <protection locked="0"/>
    </xf>
    <xf numFmtId="0" fontId="26" fillId="18" borderId="17" xfId="0" applyFont="1" applyFill="1" applyBorder="1" applyAlignment="1" applyProtection="1">
      <alignment horizontal="center" vertical="center"/>
      <protection locked="0"/>
    </xf>
    <xf numFmtId="0" fontId="26" fillId="18" borderId="14" xfId="0" applyFont="1" applyFill="1" applyBorder="1" applyAlignment="1" applyProtection="1">
      <alignment horizontal="center" vertical="center"/>
      <protection locked="0"/>
    </xf>
    <xf numFmtId="0" fontId="26" fillId="18" borderId="30" xfId="0" applyFont="1" applyFill="1" applyBorder="1" applyAlignment="1" applyProtection="1">
      <alignment horizontal="center" vertical="center"/>
      <protection locked="0"/>
    </xf>
    <xf numFmtId="0" fontId="28" fillId="18" borderId="19" xfId="0" applyFont="1" applyFill="1" applyBorder="1" applyAlignment="1" applyProtection="1">
      <alignment horizontal="center" vertical="center"/>
      <protection locked="0"/>
    </xf>
    <xf numFmtId="0" fontId="28" fillId="18" borderId="22" xfId="0" applyFont="1" applyFill="1" applyBorder="1" applyAlignment="1" applyProtection="1">
      <alignment horizontal="center" vertical="center"/>
      <protection locked="0"/>
    </xf>
    <xf numFmtId="0" fontId="28" fillId="18" borderId="24" xfId="0" applyFont="1" applyFill="1" applyBorder="1" applyAlignment="1" applyProtection="1">
      <alignment horizontal="center" vertical="center"/>
      <protection locked="0"/>
    </xf>
    <xf numFmtId="0" fontId="28" fillId="18" borderId="31" xfId="0" applyFont="1" applyFill="1" applyBorder="1" applyAlignment="1" applyProtection="1">
      <alignment horizontal="center" vertical="center"/>
      <protection locked="0"/>
    </xf>
    <xf numFmtId="0" fontId="26" fillId="18" borderId="19" xfId="0" applyFont="1" applyFill="1" applyBorder="1" applyAlignment="1" applyProtection="1">
      <alignment horizontal="center" vertical="center"/>
      <protection locked="0"/>
    </xf>
    <xf numFmtId="0" fontId="26" fillId="18" borderId="13" xfId="0" applyFont="1" applyFill="1" applyBorder="1" applyAlignment="1" applyProtection="1">
      <alignment horizontal="center" vertical="center"/>
      <protection locked="0"/>
    </xf>
    <xf numFmtId="0" fontId="26" fillId="18" borderId="32" xfId="0" applyFont="1" applyFill="1" applyBorder="1" applyAlignment="1" applyProtection="1">
      <alignment horizontal="center" vertical="center"/>
      <protection locked="0"/>
    </xf>
    <xf numFmtId="0" fontId="26" fillId="18" borderId="33" xfId="0" applyFont="1" applyFill="1" applyBorder="1" applyAlignment="1" applyProtection="1">
      <alignment horizontal="center" vertical="center"/>
      <protection locked="0"/>
    </xf>
    <xf numFmtId="0" fontId="26" fillId="18" borderId="34" xfId="0" applyFont="1" applyFill="1" applyBorder="1" applyAlignment="1" applyProtection="1">
      <alignment horizontal="center" vertical="center"/>
      <protection locked="0"/>
    </xf>
    <xf numFmtId="0" fontId="26" fillId="18" borderId="35" xfId="0" applyFont="1" applyFill="1" applyBorder="1" applyAlignment="1" applyProtection="1">
      <alignment horizontal="center" vertical="center"/>
      <protection locked="0"/>
    </xf>
    <xf numFmtId="0" fontId="26" fillId="18" borderId="20" xfId="0" applyFont="1" applyFill="1" applyBorder="1" applyAlignment="1" applyProtection="1">
      <alignment horizontal="center" vertical="center"/>
      <protection locked="0"/>
    </xf>
    <xf numFmtId="0" fontId="26" fillId="18" borderId="21" xfId="0" applyFont="1" applyFill="1" applyBorder="1" applyAlignment="1" applyProtection="1">
      <alignment horizontal="center" vertical="center"/>
      <protection locked="0"/>
    </xf>
    <xf numFmtId="0" fontId="26" fillId="18" borderId="24" xfId="0" applyFont="1" applyFill="1" applyBorder="1" applyAlignment="1" applyProtection="1">
      <alignment horizontal="center" vertical="center"/>
      <protection locked="0"/>
    </xf>
    <xf numFmtId="0" fontId="26" fillId="18" borderId="36" xfId="0" applyFont="1" applyFill="1" applyBorder="1" applyAlignment="1" applyProtection="1">
      <alignment horizontal="center" vertical="center"/>
      <protection locked="0"/>
    </xf>
    <xf numFmtId="0" fontId="28" fillId="18" borderId="33" xfId="0" applyFont="1" applyFill="1" applyBorder="1" applyAlignment="1" applyProtection="1">
      <alignment horizontal="center" vertical="center"/>
      <protection locked="0"/>
    </xf>
    <xf numFmtId="0" fontId="28" fillId="24" borderId="37" xfId="0" applyFont="1" applyFill="1" applyBorder="1" applyAlignment="1" applyProtection="1">
      <alignment horizontal="center" vertical="center"/>
      <protection/>
    </xf>
    <xf numFmtId="0" fontId="28" fillId="18" borderId="38" xfId="0" applyFont="1" applyFill="1" applyBorder="1" applyAlignment="1" applyProtection="1">
      <alignment horizontal="center" vertical="center"/>
      <protection locked="0"/>
    </xf>
    <xf numFmtId="0" fontId="28" fillId="18" borderId="37" xfId="0" applyFont="1" applyFill="1" applyBorder="1" applyAlignment="1" applyProtection="1">
      <alignment horizontal="center" vertical="center"/>
      <protection locked="0"/>
    </xf>
    <xf numFmtId="0" fontId="28" fillId="18" borderId="39" xfId="0" applyFont="1" applyFill="1" applyBorder="1" applyAlignment="1" applyProtection="1">
      <alignment horizontal="center" vertical="center"/>
      <protection locked="0"/>
    </xf>
    <xf numFmtId="0" fontId="34" fillId="18" borderId="18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6" fillId="18" borderId="31" xfId="0" applyFont="1" applyFill="1" applyBorder="1" applyAlignment="1" applyProtection="1">
      <alignment horizontal="center" vertical="center"/>
      <protection locked="0"/>
    </xf>
    <xf numFmtId="0" fontId="26" fillId="18" borderId="16" xfId="0" applyFont="1" applyFill="1" applyBorder="1" applyAlignment="1" applyProtection="1">
      <alignment horizontal="center" vertical="center"/>
      <protection locked="0"/>
    </xf>
    <xf numFmtId="0" fontId="26" fillId="18" borderId="44" xfId="0" applyFont="1" applyFill="1" applyBorder="1" applyAlignment="1" applyProtection="1">
      <alignment horizontal="center" vertical="center"/>
      <protection locked="0"/>
    </xf>
    <xf numFmtId="0" fontId="26" fillId="18" borderId="45" xfId="0" applyFont="1" applyFill="1" applyBorder="1" applyAlignment="1" applyProtection="1">
      <alignment horizontal="center" vertical="center"/>
      <protection locked="0"/>
    </xf>
    <xf numFmtId="0" fontId="22" fillId="18" borderId="46" xfId="0" applyFont="1" applyFill="1" applyBorder="1" applyAlignment="1" applyProtection="1">
      <alignment horizontal="left" vertical="center"/>
      <protection locked="0"/>
    </xf>
    <xf numFmtId="0" fontId="22" fillId="18" borderId="47" xfId="0" applyFont="1" applyFill="1" applyBorder="1" applyAlignment="1" applyProtection="1">
      <alignment horizontal="left" vertical="center"/>
      <protection locked="0"/>
    </xf>
    <xf numFmtId="0" fontId="22" fillId="18" borderId="48" xfId="0" applyFont="1" applyFill="1" applyBorder="1" applyAlignment="1" applyProtection="1">
      <alignment horizontal="left" vertical="center"/>
      <protection locked="0"/>
    </xf>
    <xf numFmtId="0" fontId="22" fillId="18" borderId="49" xfId="0" applyFont="1" applyFill="1" applyBorder="1" applyAlignment="1" applyProtection="1">
      <alignment vertical="center"/>
      <protection locked="0"/>
    </xf>
    <xf numFmtId="0" fontId="22" fillId="18" borderId="47" xfId="0" applyFont="1" applyFill="1" applyBorder="1" applyAlignment="1" applyProtection="1">
      <alignment vertical="center"/>
      <protection locked="0"/>
    </xf>
    <xf numFmtId="0" fontId="24" fillId="18" borderId="50" xfId="33" applyFont="1" applyFill="1" applyBorder="1" applyAlignment="1" applyProtection="1">
      <alignment horizontal="left" vertical="center"/>
      <protection locked="0"/>
    </xf>
    <xf numFmtId="0" fontId="24" fillId="18" borderId="47" xfId="0" applyFont="1" applyFill="1" applyBorder="1" applyAlignment="1" applyProtection="1">
      <alignment horizontal="left" vertical="center"/>
      <protection locked="0"/>
    </xf>
    <xf numFmtId="0" fontId="24" fillId="18" borderId="50" xfId="0" applyFont="1" applyFill="1" applyBorder="1" applyAlignment="1" applyProtection="1">
      <alignment horizontal="left" vertical="center"/>
      <protection locked="0"/>
    </xf>
    <xf numFmtId="0" fontId="26" fillId="18" borderId="51" xfId="0" applyFont="1" applyFill="1" applyBorder="1" applyAlignment="1" applyProtection="1">
      <alignment horizontal="center" vertical="center"/>
      <protection locked="0"/>
    </xf>
    <xf numFmtId="0" fontId="26" fillId="18" borderId="52" xfId="0" applyFont="1" applyFill="1" applyBorder="1" applyAlignment="1" applyProtection="1">
      <alignment horizontal="center" vertical="center"/>
      <protection locked="0"/>
    </xf>
    <xf numFmtId="0" fontId="28" fillId="18" borderId="53" xfId="0" applyFont="1" applyFill="1" applyBorder="1" applyAlignment="1" applyProtection="1">
      <alignment horizontal="center" vertical="center"/>
      <protection locked="0"/>
    </xf>
    <xf numFmtId="0" fontId="28" fillId="18" borderId="54" xfId="0" applyFont="1" applyFill="1" applyBorder="1" applyAlignment="1" applyProtection="1">
      <alignment horizontal="center" vertical="center"/>
      <protection locked="0"/>
    </xf>
    <xf numFmtId="0" fontId="28" fillId="18" borderId="55" xfId="0" applyFont="1" applyFill="1" applyBorder="1" applyAlignment="1" applyProtection="1">
      <alignment horizontal="center" vertical="center"/>
      <protection locked="0"/>
    </xf>
    <xf numFmtId="0" fontId="28" fillId="18" borderId="56" xfId="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 applyProtection="1">
      <alignment horizontal="left" vertical="center"/>
      <protection/>
    </xf>
    <xf numFmtId="0" fontId="26" fillId="0" borderId="58" xfId="0" applyFont="1" applyFill="1" applyBorder="1" applyAlignment="1" applyProtection="1">
      <alignment horizontal="left" vertical="center"/>
      <protection/>
    </xf>
    <xf numFmtId="0" fontId="27" fillId="0" borderId="58" xfId="0" applyFont="1" applyFill="1" applyBorder="1" applyAlignment="1" applyProtection="1">
      <alignment horizontal="left" vertical="center"/>
      <protection/>
    </xf>
    <xf numFmtId="0" fontId="27" fillId="0" borderId="59" xfId="0" applyFont="1" applyFill="1" applyBorder="1" applyAlignment="1" applyProtection="1">
      <alignment horizontal="left" vertical="center"/>
      <protection/>
    </xf>
    <xf numFmtId="0" fontId="26" fillId="0" borderId="60" xfId="0" applyFont="1" applyFill="1" applyBorder="1" applyAlignment="1" applyProtection="1">
      <alignment horizontal="left" vertical="center"/>
      <protection/>
    </xf>
    <xf numFmtId="0" fontId="26" fillId="0" borderId="58" xfId="0" applyFont="1" applyFill="1" applyBorder="1" applyAlignment="1" applyProtection="1">
      <alignment vertical="center"/>
      <protection/>
    </xf>
    <xf numFmtId="0" fontId="26" fillId="0" borderId="61" xfId="0" applyFont="1" applyFill="1" applyBorder="1" applyAlignment="1" applyProtection="1">
      <alignment horizontal="left" vertical="center"/>
      <protection/>
    </xf>
    <xf numFmtId="0" fontId="27" fillId="0" borderId="61" xfId="0" applyFont="1" applyFill="1" applyBorder="1" applyAlignment="1" applyProtection="1">
      <alignment horizontal="left" vertical="center"/>
      <protection/>
    </xf>
    <xf numFmtId="0" fontId="24" fillId="18" borderId="62" xfId="33" applyFont="1" applyFill="1" applyBorder="1" applyAlignment="1" applyProtection="1">
      <alignment horizontal="left" vertical="center"/>
      <protection locked="0"/>
    </xf>
    <xf numFmtId="0" fontId="26" fillId="0" borderId="63" xfId="0" applyFont="1" applyFill="1" applyBorder="1" applyAlignment="1" applyProtection="1">
      <alignment horizontal="left" vertical="center"/>
      <protection/>
    </xf>
    <xf numFmtId="0" fontId="34" fillId="4" borderId="18" xfId="0" applyFont="1" applyFill="1" applyBorder="1" applyAlignment="1" applyProtection="1">
      <alignment horizontal="center" vertical="center" shrinkToFit="1"/>
      <protection hidden="1"/>
    </xf>
    <xf numFmtId="0" fontId="33" fillId="25" borderId="0" xfId="0" applyFont="1" applyFill="1" applyBorder="1" applyAlignment="1" applyProtection="1">
      <alignment horizontal="center" vertical="center"/>
      <protection/>
    </xf>
    <xf numFmtId="0" fontId="39" fillId="7" borderId="64" xfId="0" applyFont="1" applyFill="1" applyBorder="1" applyAlignment="1" applyProtection="1">
      <alignment horizontal="center" vertical="center" wrapText="1"/>
      <protection/>
    </xf>
    <xf numFmtId="0" fontId="39" fillId="18" borderId="29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24" fillId="7" borderId="1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24" fillId="18" borderId="18" xfId="0" applyFont="1" applyFill="1" applyBorder="1" applyAlignment="1" applyProtection="1">
      <alignment vertical="center" wrapText="1" shrinkToFit="1"/>
      <protection locked="0"/>
    </xf>
    <xf numFmtId="0" fontId="24" fillId="18" borderId="18" xfId="0" applyFont="1" applyFill="1" applyBorder="1" applyAlignment="1" applyProtection="1">
      <alignment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14" fontId="34" fillId="18" borderId="18" xfId="0" applyNumberFormat="1" applyFont="1" applyFill="1" applyBorder="1" applyAlignment="1" applyProtection="1">
      <alignment horizontal="center" vertical="center" shrinkToFit="1"/>
      <protection locked="0"/>
    </xf>
    <xf numFmtId="0" fontId="34" fillId="26" borderId="0" xfId="0" applyFont="1" applyFill="1" applyAlignment="1">
      <alignment vertical="center" shrinkToFit="1"/>
    </xf>
    <xf numFmtId="0" fontId="42" fillId="11" borderId="18" xfId="0" applyFont="1" applyFill="1" applyBorder="1" applyAlignment="1">
      <alignment horizontal="center" vertical="center" wrapText="1" shrinkToFit="1"/>
    </xf>
    <xf numFmtId="0" fontId="34" fillId="5" borderId="18" xfId="0" applyFont="1" applyFill="1" applyBorder="1" applyAlignment="1">
      <alignment horizontal="center" vertical="center" shrinkToFit="1"/>
    </xf>
    <xf numFmtId="0" fontId="34" fillId="26" borderId="0" xfId="0" applyFont="1" applyFill="1" applyAlignment="1">
      <alignment horizontal="center" vertical="center" shrinkToFit="1"/>
    </xf>
    <xf numFmtId="0" fontId="1" fillId="25" borderId="0" xfId="0" applyFont="1" applyFill="1" applyAlignment="1" applyProtection="1">
      <alignment vertical="center"/>
      <protection/>
    </xf>
    <xf numFmtId="0" fontId="22" fillId="25" borderId="0" xfId="0" applyFont="1" applyFill="1" applyAlignment="1" applyProtection="1">
      <alignment vertical="center"/>
      <protection/>
    </xf>
    <xf numFmtId="0" fontId="37" fillId="25" borderId="65" xfId="0" applyNumberFormat="1" applyFont="1" applyFill="1" applyBorder="1" applyAlignment="1" applyProtection="1">
      <alignment horizontal="center"/>
      <protection/>
    </xf>
    <xf numFmtId="192" fontId="1" fillId="18" borderId="29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Fill="1" applyAlignment="1" applyProtection="1">
      <alignment vertical="center"/>
      <protection/>
    </xf>
    <xf numFmtId="0" fontId="44" fillId="2" borderId="18" xfId="0" applyFont="1" applyFill="1" applyBorder="1" applyAlignment="1" applyProtection="1">
      <alignment vertical="center" shrinkToFit="1"/>
      <protection/>
    </xf>
    <xf numFmtId="0" fontId="43" fillId="2" borderId="0" xfId="0" applyFont="1" applyFill="1" applyAlignment="1" applyProtection="1">
      <alignment horizontal="center" vertical="center"/>
      <protection/>
    </xf>
    <xf numFmtId="0" fontId="45" fillId="2" borderId="18" xfId="0" applyFont="1" applyFill="1" applyBorder="1" applyAlignment="1" applyProtection="1">
      <alignment vertical="center" shrinkToFit="1"/>
      <protection/>
    </xf>
    <xf numFmtId="0" fontId="6" fillId="2" borderId="66" xfId="0" applyFont="1" applyFill="1" applyBorder="1" applyAlignment="1" applyProtection="1">
      <alignment vertical="center" shrinkToFit="1"/>
      <protection/>
    </xf>
    <xf numFmtId="0" fontId="1" fillId="7" borderId="28" xfId="0" applyFont="1" applyFill="1" applyBorder="1" applyAlignment="1" applyProtection="1">
      <alignment horizontal="center" vertical="center" wrapText="1"/>
      <protection hidden="1"/>
    </xf>
    <xf numFmtId="0" fontId="28" fillId="4" borderId="67" xfId="0" applyFont="1" applyFill="1" applyBorder="1" applyAlignment="1" applyProtection="1">
      <alignment horizontal="center" vertical="center"/>
      <protection hidden="1"/>
    </xf>
    <xf numFmtId="0" fontId="28" fillId="4" borderId="68" xfId="0" applyFont="1" applyFill="1" applyBorder="1" applyAlignment="1" applyProtection="1">
      <alignment horizontal="center" vertical="center"/>
      <protection hidden="1"/>
    </xf>
    <xf numFmtId="0" fontId="28" fillId="4" borderId="67" xfId="0" applyFont="1" applyFill="1" applyBorder="1" applyAlignment="1" applyProtection="1">
      <alignment horizontal="center" vertical="center" shrinkToFit="1"/>
      <protection hidden="1"/>
    </xf>
    <xf numFmtId="0" fontId="28" fillId="4" borderId="69" xfId="0" applyFont="1" applyFill="1" applyBorder="1" applyAlignment="1" applyProtection="1">
      <alignment horizontal="center" vertical="center" shrinkToFit="1"/>
      <protection hidden="1"/>
    </xf>
    <xf numFmtId="0" fontId="28" fillId="4" borderId="70" xfId="0" applyFont="1" applyFill="1" applyBorder="1" applyAlignment="1" applyProtection="1">
      <alignment horizontal="center" vertical="center" shrinkToFit="1"/>
      <protection hidden="1"/>
    </xf>
    <xf numFmtId="0" fontId="28" fillId="4" borderId="68" xfId="0" applyFont="1" applyFill="1" applyBorder="1" applyAlignment="1" applyProtection="1">
      <alignment horizontal="center" vertical="center" shrinkToFit="1"/>
      <protection hidden="1"/>
    </xf>
    <xf numFmtId="0" fontId="46" fillId="6" borderId="18" xfId="0" applyFont="1" applyFill="1" applyBorder="1" applyAlignment="1">
      <alignment horizontal="center" vertical="center" shrinkToFit="1"/>
    </xf>
    <xf numFmtId="0" fontId="22" fillId="18" borderId="57" xfId="0" applyFont="1" applyFill="1" applyBorder="1" applyAlignment="1" applyProtection="1">
      <alignment horizontal="center" vertical="center"/>
      <protection locked="0"/>
    </xf>
    <xf numFmtId="0" fontId="33" fillId="25" borderId="0" xfId="0" applyFont="1" applyFill="1" applyBorder="1" applyAlignment="1" applyProtection="1">
      <alignment horizontal="center" vertical="center"/>
      <protection/>
    </xf>
    <xf numFmtId="0" fontId="28" fillId="0" borderId="37" xfId="0" applyFont="1" applyFill="1" applyBorder="1" applyAlignment="1" applyProtection="1">
      <alignment horizontal="center" vertical="center"/>
      <protection hidden="1"/>
    </xf>
    <xf numFmtId="0" fontId="28" fillId="0" borderId="71" xfId="0" applyFont="1" applyFill="1" applyBorder="1" applyAlignment="1" applyProtection="1">
      <alignment horizontal="center" vertical="center"/>
      <protection hidden="1"/>
    </xf>
    <xf numFmtId="0" fontId="28" fillId="0" borderId="72" xfId="0" applyFont="1" applyFill="1" applyBorder="1" applyAlignment="1" applyProtection="1">
      <alignment horizontal="center" vertical="center"/>
      <protection hidden="1"/>
    </xf>
    <xf numFmtId="0" fontId="28" fillId="0" borderId="39" xfId="0" applyFont="1" applyFill="1" applyBorder="1" applyAlignment="1" applyProtection="1">
      <alignment horizontal="center" vertical="center"/>
      <protection hidden="1"/>
    </xf>
    <xf numFmtId="0" fontId="28" fillId="0" borderId="73" xfId="0" applyFont="1" applyFill="1" applyBorder="1" applyAlignment="1" applyProtection="1">
      <alignment horizontal="center" vertical="center"/>
      <protection hidden="1"/>
    </xf>
    <xf numFmtId="0" fontId="28" fillId="0" borderId="53" xfId="0" applyNumberFormat="1" applyFont="1" applyFill="1" applyBorder="1" applyAlignment="1" applyProtection="1">
      <alignment horizontal="center" vertical="center"/>
      <protection hidden="1"/>
    </xf>
    <xf numFmtId="0" fontId="28" fillId="0" borderId="56" xfId="0" applyFont="1" applyFill="1" applyBorder="1" applyAlignment="1" applyProtection="1">
      <alignment horizontal="center" vertical="center"/>
      <protection hidden="1"/>
    </xf>
    <xf numFmtId="0" fontId="26" fillId="0" borderId="32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53" xfId="0" applyFont="1" applyFill="1" applyBorder="1" applyAlignment="1" applyProtection="1">
      <alignment horizontal="center" vertical="center"/>
      <protection hidden="1"/>
    </xf>
    <xf numFmtId="0" fontId="28" fillId="0" borderId="54" xfId="0" applyFont="1" applyFill="1" applyBorder="1" applyAlignment="1" applyProtection="1">
      <alignment horizontal="center" vertical="center"/>
      <protection hidden="1"/>
    </xf>
    <xf numFmtId="0" fontId="28" fillId="0" borderId="55" xfId="0" applyFont="1" applyFill="1" applyBorder="1" applyAlignment="1" applyProtection="1">
      <alignment horizontal="center" vertical="center"/>
      <protection hidden="1"/>
    </xf>
    <xf numFmtId="0" fontId="26" fillId="0" borderId="43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24" borderId="73" xfId="0" applyFont="1" applyFill="1" applyBorder="1" applyAlignment="1" applyProtection="1">
      <alignment horizontal="center" vertical="center"/>
      <protection hidden="1"/>
    </xf>
    <xf numFmtId="0" fontId="28" fillId="24" borderId="73" xfId="0" applyFont="1" applyFill="1" applyBorder="1" applyAlignment="1" applyProtection="1">
      <alignment horizontal="center" vertical="center"/>
      <protection hidden="1"/>
    </xf>
    <xf numFmtId="0" fontId="28" fillId="24" borderId="72" xfId="0" applyFont="1" applyFill="1" applyBorder="1" applyAlignment="1" applyProtection="1">
      <alignment horizontal="center" vertical="center"/>
      <protection hidden="1"/>
    </xf>
    <xf numFmtId="0" fontId="29" fillId="0" borderId="39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0" fontId="25" fillId="0" borderId="74" xfId="0" applyFont="1" applyFill="1" applyBorder="1" applyAlignment="1" applyProtection="1">
      <alignment horizontal="center" vertical="center"/>
      <protection/>
    </xf>
    <xf numFmtId="0" fontId="25" fillId="0" borderId="75" xfId="0" applyFont="1" applyFill="1" applyBorder="1" applyAlignment="1" applyProtection="1">
      <alignment horizontal="center" vertical="center"/>
      <protection/>
    </xf>
    <xf numFmtId="0" fontId="25" fillId="0" borderId="76" xfId="0" applyFont="1" applyFill="1" applyBorder="1" applyAlignment="1" applyProtection="1">
      <alignment horizontal="center" vertical="center"/>
      <protection/>
    </xf>
    <xf numFmtId="0" fontId="22" fillId="18" borderId="77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horizontal="center" vertical="center"/>
      <protection hidden="1"/>
    </xf>
    <xf numFmtId="0" fontId="22" fillId="18" borderId="66" xfId="0" applyFont="1" applyFill="1" applyBorder="1" applyAlignment="1" applyProtection="1">
      <alignment horizontal="left" vertical="center"/>
      <protection locked="0"/>
    </xf>
    <xf numFmtId="0" fontId="22" fillId="18" borderId="58" xfId="0" applyFont="1" applyFill="1" applyBorder="1" applyAlignment="1" applyProtection="1">
      <alignment horizontal="left" vertical="center"/>
      <protection locked="0"/>
    </xf>
    <xf numFmtId="0" fontId="22" fillId="18" borderId="47" xfId="0" applyFont="1" applyFill="1" applyBorder="1" applyAlignment="1" applyProtection="1">
      <alignment horizontal="left" vertical="center"/>
      <protection locked="0"/>
    </xf>
    <xf numFmtId="0" fontId="1" fillId="7" borderId="28" xfId="0" applyFont="1" applyFill="1" applyBorder="1" applyAlignment="1" applyProtection="1">
      <alignment horizontal="center" vertical="center" wrapText="1"/>
      <protection/>
    </xf>
    <xf numFmtId="0" fontId="1" fillId="7" borderId="78" xfId="0" applyFont="1" applyFill="1" applyBorder="1" applyAlignment="1" applyProtection="1">
      <alignment horizontal="center" vertical="center" wrapText="1"/>
      <protection/>
    </xf>
    <xf numFmtId="192" fontId="1" fillId="18" borderId="78" xfId="0" applyNumberFormat="1" applyFont="1" applyFill="1" applyBorder="1" applyAlignment="1" applyProtection="1">
      <alignment horizontal="center" vertical="center" wrapText="1"/>
      <protection locked="0"/>
    </xf>
    <xf numFmtId="192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92" fontId="1" fillId="18" borderId="78" xfId="0" applyNumberFormat="1" applyFont="1" applyFill="1" applyBorder="1" applyAlignment="1" applyProtection="1">
      <alignment horizontal="center" vertical="center"/>
      <protection locked="0"/>
    </xf>
    <xf numFmtId="192" fontId="1" fillId="18" borderId="29" xfId="0" applyNumberFormat="1" applyFont="1" applyFill="1" applyBorder="1" applyAlignment="1" applyProtection="1">
      <alignment horizontal="center" vertical="center"/>
      <protection locked="0"/>
    </xf>
    <xf numFmtId="0" fontId="22" fillId="18" borderId="66" xfId="0" applyFont="1" applyFill="1" applyBorder="1" applyAlignment="1" applyProtection="1">
      <alignment horizontal="center" vertical="center"/>
      <protection locked="0"/>
    </xf>
    <xf numFmtId="0" fontId="22" fillId="18" borderId="58" xfId="0" applyFont="1" applyFill="1" applyBorder="1" applyAlignment="1" applyProtection="1">
      <alignment horizontal="center" vertical="center"/>
      <protection locked="0"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26" fillId="0" borderId="80" xfId="0" applyFont="1" applyFill="1" applyBorder="1" applyAlignment="1" applyProtection="1">
      <alignment horizontal="center" vertical="center"/>
      <protection/>
    </xf>
    <xf numFmtId="0" fontId="26" fillId="0" borderId="81" xfId="0" applyFont="1" applyFill="1" applyBorder="1" applyAlignment="1" applyProtection="1">
      <alignment horizontal="center" vertical="center"/>
      <protection/>
    </xf>
    <xf numFmtId="0" fontId="22" fillId="18" borderId="47" xfId="0" applyFont="1" applyFill="1" applyBorder="1" applyAlignment="1" applyProtection="1">
      <alignment horizontal="center" vertical="center"/>
      <protection locked="0"/>
    </xf>
    <xf numFmtId="0" fontId="1" fillId="18" borderId="78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197" fontId="25" fillId="4" borderId="82" xfId="0" applyNumberFormat="1" applyFont="1" applyFill="1" applyBorder="1" applyAlignment="1" applyProtection="1">
      <alignment horizontal="center" vertical="center" wrapText="1"/>
      <protection hidden="1"/>
    </xf>
    <xf numFmtId="197" fontId="25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22" fillId="18" borderId="84" xfId="0" applyFont="1" applyFill="1" applyBorder="1" applyAlignment="1" applyProtection="1">
      <alignment horizontal="left" vertical="center"/>
      <protection locked="0"/>
    </xf>
    <xf numFmtId="0" fontId="22" fillId="18" borderId="61" xfId="0" applyFont="1" applyFill="1" applyBorder="1" applyAlignment="1" applyProtection="1">
      <alignment horizontal="left" vertical="center"/>
      <protection locked="0"/>
    </xf>
    <xf numFmtId="0" fontId="36" fillId="0" borderId="85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86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87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88" xfId="0" applyNumberFormat="1" applyFont="1" applyFill="1" applyBorder="1" applyAlignment="1" applyProtection="1">
      <alignment horizontal="center" vertical="center" shrinkToFit="1"/>
      <protection hidden="1"/>
    </xf>
    <xf numFmtId="0" fontId="22" fillId="18" borderId="89" xfId="0" applyFont="1" applyFill="1" applyBorder="1" applyAlignment="1" applyProtection="1">
      <alignment horizontal="center" vertical="center"/>
      <protection locked="0"/>
    </xf>
    <xf numFmtId="0" fontId="22" fillId="18" borderId="59" xfId="0" applyFont="1" applyFill="1" applyBorder="1" applyAlignment="1" applyProtection="1">
      <alignment horizontal="center" vertical="center"/>
      <protection locked="0"/>
    </xf>
    <xf numFmtId="0" fontId="22" fillId="0" borderId="90" xfId="0" applyFont="1" applyFill="1" applyBorder="1" applyAlignment="1" applyProtection="1">
      <alignment horizontal="center" vertical="center"/>
      <protection locked="0"/>
    </xf>
    <xf numFmtId="0" fontId="22" fillId="0" borderId="88" xfId="0" applyFont="1" applyFill="1" applyBorder="1" applyAlignment="1" applyProtection="1">
      <alignment horizontal="center" vertical="center"/>
      <protection locked="0"/>
    </xf>
    <xf numFmtId="0" fontId="22" fillId="18" borderId="77" xfId="0" applyFont="1" applyFill="1" applyBorder="1" applyAlignment="1" applyProtection="1">
      <alignment horizontal="left" vertical="center"/>
      <protection locked="0"/>
    </xf>
    <xf numFmtId="0" fontId="22" fillId="18" borderId="57" xfId="0" applyFont="1" applyFill="1" applyBorder="1" applyAlignment="1" applyProtection="1">
      <alignment horizontal="left" vertical="center"/>
      <protection locked="0"/>
    </xf>
    <xf numFmtId="0" fontId="23" fillId="0" borderId="91" xfId="0" applyFont="1" applyFill="1" applyBorder="1" applyAlignment="1" applyProtection="1">
      <alignment horizontal="center" vertical="center"/>
      <protection/>
    </xf>
    <xf numFmtId="0" fontId="23" fillId="0" borderId="92" xfId="0" applyFont="1" applyFill="1" applyBorder="1" applyAlignment="1" applyProtection="1">
      <alignment horizontal="center" vertical="center"/>
      <protection/>
    </xf>
    <xf numFmtId="0" fontId="23" fillId="0" borderId="93" xfId="0" applyFont="1" applyFill="1" applyBorder="1" applyAlignment="1" applyProtection="1">
      <alignment horizontal="center" vertical="center"/>
      <protection/>
    </xf>
    <xf numFmtId="0" fontId="23" fillId="0" borderId="94" xfId="0" applyFont="1" applyFill="1" applyBorder="1" applyAlignment="1" applyProtection="1">
      <alignment horizontal="center" vertical="center"/>
      <protection/>
    </xf>
    <xf numFmtId="0" fontId="23" fillId="0" borderId="95" xfId="0" applyFont="1" applyFill="1" applyBorder="1" applyAlignment="1" applyProtection="1">
      <alignment horizontal="center" vertical="center"/>
      <protection/>
    </xf>
    <xf numFmtId="0" fontId="23" fillId="0" borderId="96" xfId="0" applyFont="1" applyFill="1" applyBorder="1" applyAlignment="1" applyProtection="1">
      <alignment horizontal="center" vertical="center"/>
      <protection/>
    </xf>
    <xf numFmtId="0" fontId="22" fillId="0" borderId="97" xfId="0" applyFont="1" applyFill="1" applyBorder="1" applyAlignment="1" applyProtection="1">
      <alignment horizontal="center" vertical="center"/>
      <protection/>
    </xf>
    <xf numFmtId="0" fontId="26" fillId="0" borderId="98" xfId="0" applyFont="1" applyFill="1" applyBorder="1" applyAlignment="1" applyProtection="1">
      <alignment horizontal="center" vertical="center"/>
      <protection/>
    </xf>
    <xf numFmtId="0" fontId="22" fillId="0" borderId="99" xfId="0" applyFont="1" applyFill="1" applyBorder="1" applyAlignment="1" applyProtection="1">
      <alignment horizontal="center" vertical="center"/>
      <protection/>
    </xf>
    <xf numFmtId="0" fontId="26" fillId="0" borderId="100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 textRotation="255"/>
      <protection/>
    </xf>
    <xf numFmtId="0" fontId="26" fillId="0" borderId="14" xfId="0" applyFont="1" applyFill="1" applyBorder="1" applyAlignment="1" applyProtection="1">
      <alignment horizontal="center" vertical="center" textRotation="255"/>
      <protection/>
    </xf>
    <xf numFmtId="0" fontId="26" fillId="0" borderId="43" xfId="0" applyFont="1" applyFill="1" applyBorder="1" applyAlignment="1" applyProtection="1">
      <alignment horizontal="center" vertical="center" textRotation="255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2" fillId="0" borderId="101" xfId="0" applyFont="1" applyFill="1" applyBorder="1" applyAlignment="1" applyProtection="1">
      <alignment horizontal="center" vertical="center"/>
      <protection/>
    </xf>
    <xf numFmtId="0" fontId="26" fillId="0" borderId="99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90" xfId="0" applyFont="1" applyFill="1" applyBorder="1" applyAlignment="1" applyProtection="1">
      <alignment horizontal="distributed" vertical="center" indent="1"/>
      <protection/>
    </xf>
    <xf numFmtId="0" fontId="28" fillId="0" borderId="102" xfId="0" applyFont="1" applyFill="1" applyBorder="1" applyAlignment="1" applyProtection="1">
      <alignment horizontal="distributed" vertical="center" indent="1"/>
      <protection/>
    </xf>
    <xf numFmtId="0" fontId="28" fillId="0" borderId="88" xfId="0" applyFont="1" applyFill="1" applyBorder="1" applyAlignment="1" applyProtection="1">
      <alignment horizontal="distributed" vertical="center" indent="1"/>
      <protection/>
    </xf>
    <xf numFmtId="0" fontId="21" fillId="0" borderId="85" xfId="0" applyFont="1" applyFill="1" applyBorder="1" applyAlignment="1" applyProtection="1">
      <alignment horizontal="distributed" vertical="center" indent="1"/>
      <protection/>
    </xf>
    <xf numFmtId="0" fontId="31" fillId="0" borderId="86" xfId="0" applyFont="1" applyFill="1" applyBorder="1" applyAlignment="1" applyProtection="1">
      <alignment horizontal="distributed" vertical="center" indent="1"/>
      <protection/>
    </xf>
    <xf numFmtId="0" fontId="21" fillId="4" borderId="82" xfId="0" applyFont="1" applyFill="1" applyBorder="1" applyAlignment="1" applyProtection="1">
      <alignment horizontal="distributed" vertical="center" indent="1"/>
      <protection hidden="1"/>
    </xf>
    <xf numFmtId="0" fontId="21" fillId="4" borderId="103" xfId="0" applyFont="1" applyFill="1" applyBorder="1" applyAlignment="1" applyProtection="1">
      <alignment horizontal="distributed" vertical="center" indent="1"/>
      <protection hidden="1"/>
    </xf>
    <xf numFmtId="0" fontId="21" fillId="4" borderId="83" xfId="0" applyFont="1" applyFill="1" applyBorder="1" applyAlignment="1" applyProtection="1">
      <alignment horizontal="distributed" vertical="center" indent="1"/>
      <protection hidden="1"/>
    </xf>
    <xf numFmtId="0" fontId="23" fillId="0" borderId="85" xfId="0" applyFont="1" applyFill="1" applyBorder="1" applyAlignment="1" applyProtection="1">
      <alignment horizontal="center" vertical="center" textRotation="255"/>
      <protection/>
    </xf>
    <xf numFmtId="0" fontId="23" fillId="0" borderId="93" xfId="0" applyFont="1" applyFill="1" applyBorder="1" applyAlignment="1" applyProtection="1">
      <alignment horizontal="center" vertical="center" textRotation="255"/>
      <protection/>
    </xf>
    <xf numFmtId="0" fontId="23" fillId="0" borderId="95" xfId="0" applyFont="1" applyFill="1" applyBorder="1" applyAlignment="1" applyProtection="1">
      <alignment horizontal="center" vertical="center" textRotation="255"/>
      <protection/>
    </xf>
    <xf numFmtId="0" fontId="23" fillId="0" borderId="104" xfId="0" applyFont="1" applyFill="1" applyBorder="1" applyAlignment="1" applyProtection="1">
      <alignment horizontal="center" vertical="center" textRotation="255" wrapText="1"/>
      <protection/>
    </xf>
    <xf numFmtId="0" fontId="23" fillId="0" borderId="105" xfId="0" applyFont="1" applyFill="1" applyBorder="1" applyAlignment="1" applyProtection="1">
      <alignment horizontal="center" vertical="center" textRotation="255" wrapText="1"/>
      <protection/>
    </xf>
    <xf numFmtId="0" fontId="27" fillId="0" borderId="105" xfId="0" applyFont="1" applyFill="1" applyBorder="1" applyAlignment="1" applyProtection="1">
      <alignment vertical="center"/>
      <protection/>
    </xf>
    <xf numFmtId="0" fontId="27" fillId="0" borderId="106" xfId="0" applyFont="1" applyFill="1" applyBorder="1" applyAlignment="1" applyProtection="1">
      <alignment vertical="center"/>
      <protection/>
    </xf>
    <xf numFmtId="0" fontId="23" fillId="0" borderId="107" xfId="0" applyFont="1" applyFill="1" applyBorder="1" applyAlignment="1" applyProtection="1">
      <alignment horizontal="center" vertical="center" textRotation="255" shrinkToFit="1"/>
      <protection/>
    </xf>
    <xf numFmtId="0" fontId="23" fillId="0" borderId="105" xfId="0" applyFont="1" applyFill="1" applyBorder="1" applyAlignment="1" applyProtection="1">
      <alignment horizontal="center" vertical="center" textRotation="255" shrinkToFit="1"/>
      <protection/>
    </xf>
    <xf numFmtId="0" fontId="23" fillId="0" borderId="108" xfId="0" applyFont="1" applyFill="1" applyBorder="1" applyAlignment="1" applyProtection="1">
      <alignment horizontal="center" vertical="center" textRotation="255" shrinkToFit="1"/>
      <protection/>
    </xf>
    <xf numFmtId="0" fontId="23" fillId="0" borderId="91" xfId="0" applyFont="1" applyFill="1" applyBorder="1" applyAlignment="1" applyProtection="1">
      <alignment horizontal="center" vertical="center" textRotation="255"/>
      <protection/>
    </xf>
    <xf numFmtId="0" fontId="23" fillId="0" borderId="109" xfId="0" applyFont="1" applyFill="1" applyBorder="1" applyAlignment="1" applyProtection="1">
      <alignment horizontal="center" vertical="center" textRotation="255"/>
      <protection/>
    </xf>
    <xf numFmtId="0" fontId="23" fillId="0" borderId="0" xfId="0" applyFont="1" applyFill="1" applyBorder="1" applyAlignment="1" applyProtection="1">
      <alignment horizontal="center" vertical="center" textRotation="255"/>
      <protection/>
    </xf>
    <xf numFmtId="0" fontId="23" fillId="0" borderId="87" xfId="0" applyFont="1" applyFill="1" applyBorder="1" applyAlignment="1" applyProtection="1">
      <alignment horizontal="center" vertical="center"/>
      <protection/>
    </xf>
    <xf numFmtId="0" fontId="23" fillId="0" borderId="102" xfId="0" applyFont="1" applyFill="1" applyBorder="1" applyAlignment="1" applyProtection="1">
      <alignment horizontal="center" vertical="center"/>
      <protection/>
    </xf>
    <xf numFmtId="0" fontId="23" fillId="0" borderId="88" xfId="0" applyFont="1" applyFill="1" applyBorder="1" applyAlignment="1" applyProtection="1">
      <alignment horizontal="center" vertical="center"/>
      <protection/>
    </xf>
    <xf numFmtId="0" fontId="2" fillId="0" borderId="110" xfId="0" applyFont="1" applyFill="1" applyBorder="1" applyAlignment="1" applyProtection="1">
      <alignment horizontal="center" vertical="center" shrinkToFit="1"/>
      <protection/>
    </xf>
    <xf numFmtId="0" fontId="2" fillId="0" borderId="111" xfId="0" applyFont="1" applyFill="1" applyBorder="1" applyAlignment="1" applyProtection="1">
      <alignment horizontal="center" vertical="center" shrinkToFit="1"/>
      <protection/>
    </xf>
    <xf numFmtId="193" fontId="32" fillId="25" borderId="0" xfId="0" applyNumberFormat="1" applyFont="1" applyFill="1" applyBorder="1" applyAlignment="1" applyProtection="1">
      <alignment horizontal="right" vertical="center"/>
      <protection/>
    </xf>
    <xf numFmtId="0" fontId="23" fillId="0" borderId="91" xfId="0" applyFont="1" applyFill="1" applyBorder="1" applyAlignment="1" applyProtection="1">
      <alignment horizontal="center" vertical="center" textRotation="255" shrinkToFit="1"/>
      <protection/>
    </xf>
    <xf numFmtId="0" fontId="30" fillId="0" borderId="92" xfId="0" applyFont="1" applyFill="1" applyBorder="1" applyAlignment="1" applyProtection="1">
      <alignment vertical="center" textRotation="255" shrinkToFit="1"/>
      <protection/>
    </xf>
    <xf numFmtId="0" fontId="30" fillId="0" borderId="93" xfId="0" applyFont="1" applyFill="1" applyBorder="1" applyAlignment="1" applyProtection="1">
      <alignment vertical="center" textRotation="255" shrinkToFit="1"/>
      <protection/>
    </xf>
    <xf numFmtId="0" fontId="30" fillId="0" borderId="94" xfId="0" applyFont="1" applyFill="1" applyBorder="1" applyAlignment="1" applyProtection="1">
      <alignment vertical="center" textRotation="255" shrinkToFit="1"/>
      <protection/>
    </xf>
    <xf numFmtId="0" fontId="30" fillId="0" borderId="112" xfId="0" applyFont="1" applyFill="1" applyBorder="1" applyAlignment="1" applyProtection="1">
      <alignment vertical="center" textRotation="255" shrinkToFit="1"/>
      <protection/>
    </xf>
    <xf numFmtId="0" fontId="30" fillId="0" borderId="113" xfId="0" applyFont="1" applyFill="1" applyBorder="1" applyAlignment="1" applyProtection="1">
      <alignment vertical="center" textRotation="255" shrinkToFit="1"/>
      <protection/>
    </xf>
    <xf numFmtId="0" fontId="22" fillId="0" borderId="19" xfId="0" applyFont="1" applyFill="1" applyBorder="1" applyAlignment="1" applyProtection="1">
      <alignment horizontal="center" vertical="center" textRotation="255"/>
      <protection/>
    </xf>
    <xf numFmtId="0" fontId="26" fillId="0" borderId="22" xfId="0" applyFont="1" applyFill="1" applyBorder="1" applyAlignment="1" applyProtection="1">
      <alignment horizontal="center" vertical="center" textRotation="255"/>
      <protection/>
    </xf>
    <xf numFmtId="0" fontId="26" fillId="0" borderId="40" xfId="0" applyFont="1" applyFill="1" applyBorder="1" applyAlignment="1" applyProtection="1">
      <alignment horizontal="center" vertical="center" textRotation="255"/>
      <protection/>
    </xf>
    <xf numFmtId="0" fontId="22" fillId="0" borderId="82" xfId="0" applyFont="1" applyFill="1" applyBorder="1" applyAlignment="1" applyProtection="1">
      <alignment horizontal="distributed" vertical="center" indent="1"/>
      <protection/>
    </xf>
    <xf numFmtId="0" fontId="22" fillId="0" borderId="103" xfId="0" applyFont="1" applyFill="1" applyBorder="1" applyAlignment="1" applyProtection="1">
      <alignment horizontal="distributed" vertical="center" indent="1"/>
      <protection/>
    </xf>
    <xf numFmtId="0" fontId="22" fillId="0" borderId="83" xfId="0" applyFont="1" applyFill="1" applyBorder="1" applyAlignment="1" applyProtection="1">
      <alignment horizontal="distributed" vertical="center" indent="1"/>
      <protection/>
    </xf>
    <xf numFmtId="0" fontId="23" fillId="0" borderId="91" xfId="0" applyFont="1" applyFill="1" applyBorder="1" applyAlignment="1" applyProtection="1">
      <alignment horizontal="center" vertical="center" wrapText="1"/>
      <protection/>
    </xf>
    <xf numFmtId="0" fontId="30" fillId="0" borderId="92" xfId="0" applyFont="1" applyFill="1" applyBorder="1" applyAlignment="1" applyProtection="1">
      <alignment horizontal="center" vertical="center"/>
      <protection/>
    </xf>
    <xf numFmtId="0" fontId="30" fillId="0" borderId="93" xfId="0" applyFont="1" applyFill="1" applyBorder="1" applyAlignment="1" applyProtection="1">
      <alignment horizontal="center" vertical="center"/>
      <protection/>
    </xf>
    <xf numFmtId="0" fontId="30" fillId="0" borderId="94" xfId="0" applyFont="1" applyFill="1" applyBorder="1" applyAlignment="1" applyProtection="1">
      <alignment horizontal="center" vertical="center"/>
      <protection/>
    </xf>
    <xf numFmtId="0" fontId="30" fillId="0" borderId="95" xfId="0" applyFont="1" applyFill="1" applyBorder="1" applyAlignment="1" applyProtection="1">
      <alignment horizontal="center" vertical="center"/>
      <protection/>
    </xf>
    <xf numFmtId="0" fontId="30" fillId="0" borderId="96" xfId="0" applyFont="1" applyFill="1" applyBorder="1" applyAlignment="1" applyProtection="1">
      <alignment horizontal="center" vertical="center"/>
      <protection/>
    </xf>
    <xf numFmtId="0" fontId="22" fillId="0" borderId="114" xfId="0" applyFont="1" applyFill="1" applyBorder="1" applyAlignment="1" applyProtection="1">
      <alignment horizontal="center" vertical="center"/>
      <protection locked="0"/>
    </xf>
    <xf numFmtId="0" fontId="22" fillId="0" borderId="115" xfId="0" applyFont="1" applyFill="1" applyBorder="1" applyAlignment="1" applyProtection="1">
      <alignment horizontal="center" vertical="center"/>
      <protection locked="0"/>
    </xf>
    <xf numFmtId="0" fontId="22" fillId="18" borderId="116" xfId="0" applyFont="1" applyFill="1" applyBorder="1" applyAlignment="1" applyProtection="1">
      <alignment horizontal="center" vertical="center"/>
      <protection locked="0"/>
    </xf>
    <xf numFmtId="0" fontId="22" fillId="18" borderId="60" xfId="0" applyFont="1" applyFill="1" applyBorder="1" applyAlignment="1" applyProtection="1">
      <alignment horizontal="center" vertical="center"/>
      <protection locked="0"/>
    </xf>
    <xf numFmtId="0" fontId="23" fillId="0" borderId="91" xfId="0" applyFont="1" applyFill="1" applyBorder="1" applyAlignment="1" applyProtection="1">
      <alignment horizontal="distributed" vertical="center" indent="2"/>
      <protection/>
    </xf>
    <xf numFmtId="0" fontId="30" fillId="0" borderId="92" xfId="0" applyFont="1" applyFill="1" applyBorder="1" applyAlignment="1" applyProtection="1">
      <alignment horizontal="distributed" vertical="center" indent="2"/>
      <protection/>
    </xf>
    <xf numFmtId="0" fontId="30" fillId="0" borderId="93" xfId="0" applyFont="1" applyFill="1" applyBorder="1" applyAlignment="1" applyProtection="1">
      <alignment horizontal="distributed" vertical="center" indent="2"/>
      <protection/>
    </xf>
    <xf numFmtId="0" fontId="30" fillId="0" borderId="94" xfId="0" applyFont="1" applyFill="1" applyBorder="1" applyAlignment="1" applyProtection="1">
      <alignment horizontal="distributed" vertical="center" indent="2"/>
      <protection/>
    </xf>
    <xf numFmtId="0" fontId="30" fillId="0" borderId="95" xfId="0" applyFont="1" applyFill="1" applyBorder="1" applyAlignment="1" applyProtection="1">
      <alignment horizontal="distributed" vertical="center" indent="2"/>
      <protection/>
    </xf>
    <xf numFmtId="0" fontId="30" fillId="0" borderId="96" xfId="0" applyFont="1" applyFill="1" applyBorder="1" applyAlignment="1" applyProtection="1">
      <alignment horizontal="distributed" vertical="center" indent="2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1" fillId="6" borderId="78" xfId="0" applyFont="1" applyFill="1" applyBorder="1" applyAlignment="1" applyProtection="1">
      <alignment horizontal="center" vertical="center" wrapText="1"/>
      <protection/>
    </xf>
    <xf numFmtId="0" fontId="1" fillId="6" borderId="29" xfId="0" applyFont="1" applyFill="1" applyBorder="1" applyAlignment="1" applyProtection="1">
      <alignment horizontal="center" vertical="center" wrapText="1"/>
      <protection/>
    </xf>
    <xf numFmtId="0" fontId="23" fillId="24" borderId="117" xfId="0" applyFont="1" applyFill="1" applyBorder="1" applyAlignment="1" applyProtection="1">
      <alignment horizontal="center" vertical="center" shrinkToFit="1"/>
      <protection/>
    </xf>
    <xf numFmtId="0" fontId="23" fillId="24" borderId="115" xfId="0" applyFont="1" applyFill="1" applyBorder="1" applyAlignment="1" applyProtection="1">
      <alignment horizontal="center" vertical="center" shrinkToFit="1"/>
      <protection/>
    </xf>
    <xf numFmtId="0" fontId="22" fillId="24" borderId="117" xfId="0" applyFont="1" applyFill="1" applyBorder="1" applyAlignment="1" applyProtection="1">
      <alignment horizontal="left" vertical="center"/>
      <protection/>
    </xf>
    <xf numFmtId="0" fontId="22" fillId="24" borderId="115" xfId="0" applyFont="1" applyFill="1" applyBorder="1" applyAlignment="1" applyProtection="1">
      <alignment horizontal="left" vertical="center"/>
      <protection/>
    </xf>
    <xf numFmtId="0" fontId="25" fillId="0" borderId="117" xfId="0" applyFont="1" applyFill="1" applyBorder="1" applyAlignment="1" applyProtection="1">
      <alignment horizontal="distributed" vertical="center" indent="1"/>
      <protection/>
    </xf>
    <xf numFmtId="0" fontId="28" fillId="0" borderId="115" xfId="0" applyFont="1" applyFill="1" applyBorder="1" applyAlignment="1" applyProtection="1">
      <alignment horizontal="distributed" vertical="center" indent="1"/>
      <protection/>
    </xf>
    <xf numFmtId="0" fontId="28" fillId="24" borderId="118" xfId="0" applyFont="1" applyFill="1" applyBorder="1" applyAlignment="1" applyProtection="1">
      <alignment horizontal="center" vertical="center"/>
      <protection/>
    </xf>
    <xf numFmtId="0" fontId="28" fillId="24" borderId="119" xfId="0" applyFont="1" applyFill="1" applyBorder="1" applyAlignment="1" applyProtection="1">
      <alignment horizontal="center" vertical="center"/>
      <protection/>
    </xf>
    <xf numFmtId="0" fontId="35" fillId="24" borderId="114" xfId="0" applyFont="1" applyFill="1" applyBorder="1" applyAlignment="1" applyProtection="1">
      <alignment horizontal="left" vertical="center" wrapText="1" shrinkToFit="1"/>
      <protection locked="0"/>
    </xf>
    <xf numFmtId="0" fontId="35" fillId="24" borderId="115" xfId="0" applyFont="1" applyFill="1" applyBorder="1" applyAlignment="1" applyProtection="1">
      <alignment horizontal="left"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/>
    </xf>
    <xf numFmtId="0" fontId="40" fillId="0" borderId="0" xfId="0" applyFont="1" applyAlignment="1" applyProtection="1">
      <alignment horizontal="center" vertical="center"/>
      <protection/>
    </xf>
    <xf numFmtId="0" fontId="34" fillId="0" borderId="120" xfId="0" applyFont="1" applyBorder="1" applyAlignment="1" applyProtection="1">
      <alignment horizontal="left" vertical="center"/>
      <protection/>
    </xf>
    <xf numFmtId="0" fontId="47" fillId="18" borderId="47" xfId="0" applyFont="1" applyFill="1" applyBorder="1" applyAlignment="1" applyProtection="1">
      <alignment horizontal="left" vertical="center"/>
      <protection locked="0"/>
    </xf>
    <xf numFmtId="0" fontId="48" fillId="18" borderId="121" xfId="0" applyFont="1" applyFill="1" applyBorder="1" applyAlignment="1" applyProtection="1">
      <alignment horizontal="center" vertical="center"/>
      <protection locked="0"/>
    </xf>
    <xf numFmtId="0" fontId="48" fillId="18" borderId="23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學年度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8"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color indexed="9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ont>
        <b/>
        <i/>
        <color indexed="10"/>
      </font>
      <fill>
        <patternFill>
          <bgColor indexed="45"/>
        </patternFill>
      </fill>
    </dxf>
    <dxf>
      <font>
        <b/>
        <i/>
        <color indexed="12"/>
      </font>
    </dxf>
    <dxf>
      <font>
        <b val="0"/>
        <i val="0"/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/>
        <i/>
        <color indexed="10"/>
      </font>
      <fill>
        <patternFill>
          <bgColor indexed="31"/>
        </patternFill>
      </fill>
    </dxf>
    <dxf>
      <font>
        <b val="0"/>
        <i val="0"/>
        <color indexed="9"/>
      </font>
    </dxf>
    <dxf>
      <font>
        <color indexed="9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20"/>
      </font>
    </dxf>
    <dxf>
      <font>
        <b/>
        <i/>
        <color indexed="10"/>
      </font>
    </dxf>
    <dxf>
      <font>
        <b/>
        <i/>
        <color indexed="12"/>
      </font>
    </dxf>
    <dxf>
      <font>
        <b val="0"/>
        <i val="0"/>
        <color indexed="9"/>
      </font>
    </dxf>
    <dxf>
      <font>
        <b/>
        <i/>
        <color indexed="10"/>
      </font>
    </dxf>
    <dxf>
      <font>
        <b/>
        <i/>
        <color rgb="FFFFFFFF"/>
      </font>
      <border/>
    </dxf>
    <dxf>
      <font>
        <b/>
        <i val="0"/>
        <color rgb="FF0000FF"/>
      </font>
      <border/>
    </dxf>
    <dxf>
      <font>
        <b val="0"/>
        <i val="0"/>
        <color auto="1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9400\&#35703;&#29702;&#31185;&#25991;&#20214;&#22846;%20(e)\DOCUME~1\ADMINI~1\LOCALS~1\Temp\7zOA5.tmp\100-2%20&#36890;&#35672;&#36984;&#20462;&#20998;&#32068;&#35413;&#202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-2"/>
      <sheetName val="時段設定"/>
      <sheetName val="清單"/>
      <sheetName val="學生名單"/>
      <sheetName val="班級人數產生"/>
      <sheetName val="各時段選修班級"/>
    </sheetNames>
    <sheetDataSet>
      <sheetData sheetId="2">
        <row r="2">
          <cell r="S2" t="str">
            <v>五專日間部</v>
          </cell>
        </row>
        <row r="3">
          <cell r="S3" t="str">
            <v>二專日間部</v>
          </cell>
        </row>
        <row r="4">
          <cell r="S4" t="str">
            <v>在職專班(秋季)</v>
          </cell>
        </row>
        <row r="5">
          <cell r="S5" t="str">
            <v>二專夜間部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="90" zoomScaleNormal="90" zoomScalePageLayoutView="0" workbookViewId="0" topLeftCell="A1">
      <pane ySplit="12" topLeftCell="BM58" activePane="bottomLeft" state="frozen"/>
      <selection pane="topLeft" activeCell="A1" sqref="A1"/>
      <selection pane="bottomLeft" activeCell="K63" sqref="K63:L63"/>
    </sheetView>
  </sheetViews>
  <sheetFormatPr defaultColWidth="9.00390625" defaultRowHeight="16.5"/>
  <cols>
    <col min="1" max="2" width="5.25390625" style="9" customWidth="1"/>
    <col min="3" max="3" width="11.875" style="9" customWidth="1"/>
    <col min="4" max="4" width="20.75390625" style="9" customWidth="1"/>
    <col min="5" max="14" width="5.625" style="9" customWidth="1"/>
    <col min="15" max="15" width="11.50390625" style="13" customWidth="1"/>
    <col min="16" max="16" width="18.125" style="9" customWidth="1"/>
    <col min="17" max="17" width="3.875" style="9" customWidth="1"/>
    <col min="18" max="18" width="10.00390625" style="21" hidden="1" customWidth="1"/>
    <col min="19" max="19" width="47.375" style="21" hidden="1" customWidth="1"/>
    <col min="20" max="20" width="12.125" style="9" hidden="1" customWidth="1"/>
    <col min="21" max="21" width="12.50390625" style="9" hidden="1" customWidth="1"/>
    <col min="22" max="16384" width="9.00390625" style="9" customWidth="1"/>
  </cols>
  <sheetData>
    <row r="1" spans="18:21" ht="9.75" customHeight="1" thickBot="1">
      <c r="R1" s="24">
        <f>MATCH(E2,'清單'!A1:A15,0)</f>
        <v>12</v>
      </c>
      <c r="S1" s="25" t="str">
        <f>IF(D4="","",TEXT(D4,"[$-404]e/mm/dd;@")&amp;" "&amp;LEFT(A4,LEN(A4)-2)&amp;"通過")</f>
        <v>105/07/21 科課程發展會議通過</v>
      </c>
      <c r="T1" s="241" t="e">
        <f>VLOOKUP(入學年_在職&amp;U2,課程報部紀錄表,4,0)</f>
        <v>#N/A</v>
      </c>
      <c r="U1" s="242"/>
    </row>
    <row r="2" spans="1:21" s="36" customFormat="1" ht="35.25" customHeight="1" thickBot="1" thickTop="1">
      <c r="A2" s="171" t="s">
        <v>21</v>
      </c>
      <c r="B2" s="172"/>
      <c r="C2" s="75">
        <v>105</v>
      </c>
      <c r="D2" s="37" t="s">
        <v>10</v>
      </c>
      <c r="E2" s="183" t="s">
        <v>17</v>
      </c>
      <c r="F2" s="183"/>
      <c r="G2" s="184"/>
      <c r="H2" s="171" t="s">
        <v>20</v>
      </c>
      <c r="I2" s="172"/>
      <c r="J2" s="183"/>
      <c r="K2" s="183"/>
      <c r="L2" s="184"/>
      <c r="M2" s="171" t="s">
        <v>33</v>
      </c>
      <c r="N2" s="172"/>
      <c r="O2" s="274" t="s">
        <v>31</v>
      </c>
      <c r="P2" s="275"/>
      <c r="R2" s="25" t="str">
        <f>"清單!F"&amp;$R$1&amp;":G"&amp;$R$1</f>
        <v>清單!F12:G12</v>
      </c>
      <c r="S2" s="132" t="str">
        <f>IF(S1="","",IF(H4="","",TEXT(H4,"[$-404]e/mm/dd;@")&amp;" "&amp;LEFT(E4,LEN(E4)-2)&amp;"通過"))</f>
        <v>105/07/26 校課程發展會議通過</v>
      </c>
      <c r="T2" s="133" t="s">
        <v>123</v>
      </c>
      <c r="U2" s="127"/>
    </row>
    <row r="3" spans="18:20" ht="9" customHeight="1" thickBot="1" thickTop="1">
      <c r="R3" s="25" t="str">
        <f>"清單!B"&amp;$R$1&amp;":D"&amp;$R$1</f>
        <v>清單!B12:D12</v>
      </c>
      <c r="S3" s="25">
        <f>IF(S2="","",IF(O4="","",TEXT(O4,"[$-404]e/mm/dd;@")&amp;" "&amp;LEFT(L4,LEN(L4)-2)&amp;"通過"))</f>
      </c>
      <c r="T3" s="128"/>
    </row>
    <row r="4" spans="1:19" ht="35.25" customHeight="1" thickBot="1" thickTop="1">
      <c r="A4" s="171" t="s">
        <v>41</v>
      </c>
      <c r="B4" s="172"/>
      <c r="C4" s="172"/>
      <c r="D4" s="38">
        <v>42572</v>
      </c>
      <c r="E4" s="171" t="s">
        <v>42</v>
      </c>
      <c r="F4" s="172"/>
      <c r="G4" s="172"/>
      <c r="H4" s="175">
        <v>42577</v>
      </c>
      <c r="I4" s="175"/>
      <c r="J4" s="175"/>
      <c r="K4" s="176"/>
      <c r="L4" s="171" t="s">
        <v>73</v>
      </c>
      <c r="M4" s="172"/>
      <c r="N4" s="172"/>
      <c r="O4" s="173"/>
      <c r="P4" s="174"/>
      <c r="R4" s="130">
        <f>1-ISERROR(FIND("教務會議",S3))</f>
        <v>0</v>
      </c>
      <c r="S4" s="129" t="str">
        <f>IF(S1="","xxx/xx/xx 科課程發展會議通過",IF(S3="",IF(S2="",S1,S1&amp;", "&amp;S2),S3))</f>
        <v>105/07/21 科課程發展會議通過, 105/07/26 校課程發展會議通過</v>
      </c>
    </row>
    <row r="5" spans="1:19" ht="9" customHeight="1" thickTop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124"/>
      <c r="R5" s="74"/>
      <c r="S5" s="131">
        <f>IF(R4=0,"",IF(ISNA(T1),"",TEXT(U2,"[$-404]e/mm/dd;@")&amp;" "&amp;T1&amp;"函 同意核備"))</f>
      </c>
    </row>
    <row r="6" spans="1:16" ht="30" customHeight="1">
      <c r="A6" s="142" t="str">
        <f>"仁德醫護管理專科學校 "&amp;O2&amp;E2&amp;J2&amp;" "&amp;C2&amp;"學年度入學學生之科目課程表"</f>
        <v>仁德醫護管理專科學校 二年制在職專班生命關懷事業科 105學年度入學學生之科目課程表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t="14.25" customHeight="1">
      <c r="A7" s="109"/>
      <c r="B7" s="243">
        <f>IF(S5="","",S4)</f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1:16" ht="14.25" customHeight="1" thickBot="1">
      <c r="A8" s="126">
        <f>VLOOKUP(選定科別,'清單'!$R$1:$S$16,2,0)</f>
        <v>2122</v>
      </c>
      <c r="B8" s="243" t="str">
        <f>IF(S5="",S4,IF(R4=0,"",S5))</f>
        <v>105/07/21 科課程發展會議通過, 105/07/26 校課程發展會議通過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</row>
    <row r="9" spans="1:16" ht="18.75" customHeight="1" thickBot="1">
      <c r="A9" s="256" t="s">
        <v>4</v>
      </c>
      <c r="B9" s="257"/>
      <c r="C9" s="266" t="s">
        <v>5</v>
      </c>
      <c r="D9" s="267"/>
      <c r="E9" s="250" t="s">
        <v>63</v>
      </c>
      <c r="F9" s="209" t="s">
        <v>64</v>
      </c>
      <c r="G9" s="253" t="s">
        <v>65</v>
      </c>
      <c r="H9" s="254"/>
      <c r="I9" s="254"/>
      <c r="J9" s="254"/>
      <c r="K9" s="254"/>
      <c r="L9" s="254"/>
      <c r="M9" s="254"/>
      <c r="N9" s="255"/>
      <c r="O9" s="199" t="s">
        <v>74</v>
      </c>
      <c r="P9" s="200"/>
    </row>
    <row r="10" spans="1:16" ht="16.5" customHeight="1">
      <c r="A10" s="258"/>
      <c r="B10" s="259"/>
      <c r="C10" s="268"/>
      <c r="D10" s="269"/>
      <c r="E10" s="251"/>
      <c r="F10" s="210"/>
      <c r="G10" s="179" t="s">
        <v>66</v>
      </c>
      <c r="H10" s="180"/>
      <c r="I10" s="180"/>
      <c r="J10" s="181"/>
      <c r="K10" s="179" t="s">
        <v>67</v>
      </c>
      <c r="L10" s="180"/>
      <c r="M10" s="180"/>
      <c r="N10" s="181"/>
      <c r="O10" s="201"/>
      <c r="P10" s="202"/>
    </row>
    <row r="11" spans="1:16" ht="14.25" customHeight="1">
      <c r="A11" s="258"/>
      <c r="B11" s="259"/>
      <c r="C11" s="268"/>
      <c r="D11" s="269"/>
      <c r="E11" s="251"/>
      <c r="F11" s="210"/>
      <c r="G11" s="214" t="s">
        <v>68</v>
      </c>
      <c r="H11" s="215"/>
      <c r="I11" s="207" t="s">
        <v>69</v>
      </c>
      <c r="J11" s="208"/>
      <c r="K11" s="212" t="s">
        <v>68</v>
      </c>
      <c r="L11" s="213"/>
      <c r="M11" s="272" t="s">
        <v>69</v>
      </c>
      <c r="N11" s="273"/>
      <c r="O11" s="201"/>
      <c r="P11" s="202"/>
    </row>
    <row r="12" spans="1:16" ht="16.5" customHeight="1" thickBot="1">
      <c r="A12" s="260"/>
      <c r="B12" s="261"/>
      <c r="C12" s="270"/>
      <c r="D12" s="271"/>
      <c r="E12" s="252"/>
      <c r="F12" s="211"/>
      <c r="G12" s="76" t="s">
        <v>63</v>
      </c>
      <c r="H12" s="77" t="s">
        <v>64</v>
      </c>
      <c r="I12" s="78" t="s">
        <v>0</v>
      </c>
      <c r="J12" s="79" t="s">
        <v>1</v>
      </c>
      <c r="K12" s="76" t="s">
        <v>0</v>
      </c>
      <c r="L12" s="77" t="s">
        <v>1</v>
      </c>
      <c r="M12" s="78" t="s">
        <v>0</v>
      </c>
      <c r="N12" s="79" t="s">
        <v>1</v>
      </c>
      <c r="O12" s="203"/>
      <c r="P12" s="204"/>
    </row>
    <row r="13" spans="1:16" ht="22.5" customHeight="1">
      <c r="A13" s="244" t="s">
        <v>38</v>
      </c>
      <c r="B13" s="245"/>
      <c r="C13" s="205" t="s">
        <v>29</v>
      </c>
      <c r="D13" s="1" t="s">
        <v>36</v>
      </c>
      <c r="E13" s="162">
        <v>5</v>
      </c>
      <c r="F13" s="157">
        <f>H13+J13+L13+N13</f>
        <v>5</v>
      </c>
      <c r="G13" s="26"/>
      <c r="H13" s="27"/>
      <c r="I13" s="28"/>
      <c r="J13" s="14"/>
      <c r="K13" s="26">
        <v>3</v>
      </c>
      <c r="L13" s="27">
        <v>3</v>
      </c>
      <c r="M13" s="28">
        <v>2</v>
      </c>
      <c r="N13" s="14">
        <v>2</v>
      </c>
      <c r="O13" s="264"/>
      <c r="P13" s="265"/>
    </row>
    <row r="14" spans="1:16" ht="22.5" customHeight="1">
      <c r="A14" s="246"/>
      <c r="B14" s="247"/>
      <c r="C14" s="206"/>
      <c r="D14" s="3" t="s">
        <v>37</v>
      </c>
      <c r="E14" s="167">
        <v>5</v>
      </c>
      <c r="F14" s="151">
        <f>H14+J14+L14+N14</f>
        <v>5</v>
      </c>
      <c r="G14" s="29"/>
      <c r="H14" s="30"/>
      <c r="I14" s="31"/>
      <c r="J14" s="15"/>
      <c r="K14" s="29">
        <v>3</v>
      </c>
      <c r="L14" s="30">
        <v>3</v>
      </c>
      <c r="M14" s="31">
        <v>2</v>
      </c>
      <c r="N14" s="15">
        <v>2</v>
      </c>
      <c r="O14" s="177"/>
      <c r="P14" s="178"/>
    </row>
    <row r="15" spans="1:16" ht="22.5" customHeight="1">
      <c r="A15" s="246"/>
      <c r="B15" s="247"/>
      <c r="C15" s="8" t="s">
        <v>76</v>
      </c>
      <c r="D15" s="3" t="s">
        <v>77</v>
      </c>
      <c r="E15" s="167">
        <v>2</v>
      </c>
      <c r="F15" s="151">
        <f>H15+J15+L15+N15</f>
        <v>2</v>
      </c>
      <c r="G15" s="29">
        <v>2</v>
      </c>
      <c r="H15" s="30">
        <v>2</v>
      </c>
      <c r="I15" s="19"/>
      <c r="J15" s="18"/>
      <c r="K15" s="29"/>
      <c r="L15" s="30"/>
      <c r="M15" s="31"/>
      <c r="N15" s="15"/>
      <c r="O15" s="177"/>
      <c r="P15" s="178"/>
    </row>
    <row r="16" spans="1:16" ht="22.5" customHeight="1" thickBot="1">
      <c r="A16" s="246"/>
      <c r="B16" s="247"/>
      <c r="C16" s="35" t="s">
        <v>30</v>
      </c>
      <c r="D16" s="3" t="s">
        <v>35</v>
      </c>
      <c r="E16" s="167">
        <v>2</v>
      </c>
      <c r="F16" s="151">
        <f>H16+J16+L16+N16</f>
        <v>2</v>
      </c>
      <c r="G16" s="29"/>
      <c r="H16" s="30"/>
      <c r="I16" s="19"/>
      <c r="J16" s="18"/>
      <c r="K16" s="32">
        <v>2</v>
      </c>
      <c r="L16" s="33">
        <v>2</v>
      </c>
      <c r="M16" s="34"/>
      <c r="N16" s="16"/>
      <c r="O16" s="177"/>
      <c r="P16" s="178"/>
    </row>
    <row r="17" spans="1:17" ht="22.5" customHeight="1" thickBot="1" thickTop="1">
      <c r="A17" s="248"/>
      <c r="B17" s="249"/>
      <c r="C17" s="280" t="s">
        <v>6</v>
      </c>
      <c r="D17" s="281"/>
      <c r="E17" s="143">
        <f aca="true" t="shared" si="0" ref="E17:N17">SUM(E13:E16)</f>
        <v>14</v>
      </c>
      <c r="F17" s="147">
        <f t="shared" si="0"/>
        <v>14</v>
      </c>
      <c r="G17" s="143">
        <f t="shared" si="0"/>
        <v>2</v>
      </c>
      <c r="H17" s="145">
        <f t="shared" si="0"/>
        <v>2</v>
      </c>
      <c r="I17" s="146">
        <f t="shared" si="0"/>
        <v>0</v>
      </c>
      <c r="J17" s="147">
        <f t="shared" si="0"/>
        <v>0</v>
      </c>
      <c r="K17" s="143">
        <f t="shared" si="0"/>
        <v>8</v>
      </c>
      <c r="L17" s="145">
        <f t="shared" si="0"/>
        <v>8</v>
      </c>
      <c r="M17" s="161">
        <f t="shared" si="0"/>
        <v>4</v>
      </c>
      <c r="N17" s="147">
        <f t="shared" si="0"/>
        <v>4</v>
      </c>
      <c r="O17" s="262"/>
      <c r="P17" s="263"/>
      <c r="Q17" s="5"/>
    </row>
    <row r="18" spans="1:17" ht="27" customHeight="1" thickBot="1" thickTop="1">
      <c r="A18" s="276" t="s">
        <v>72</v>
      </c>
      <c r="B18" s="277"/>
      <c r="C18" s="278" t="s">
        <v>39</v>
      </c>
      <c r="D18" s="279"/>
      <c r="E18" s="69">
        <v>4</v>
      </c>
      <c r="F18" s="158">
        <f>H18+J18+L18+N18</f>
        <v>4</v>
      </c>
      <c r="G18" s="282"/>
      <c r="H18" s="283"/>
      <c r="I18" s="70">
        <v>2</v>
      </c>
      <c r="J18" s="159">
        <f>I18</f>
        <v>2</v>
      </c>
      <c r="K18" s="71">
        <v>2</v>
      </c>
      <c r="L18" s="160">
        <f>K18</f>
        <v>2</v>
      </c>
      <c r="M18" s="72"/>
      <c r="N18" s="159">
        <f>M18</f>
        <v>0</v>
      </c>
      <c r="O18" s="284" t="s">
        <v>62</v>
      </c>
      <c r="P18" s="285"/>
      <c r="Q18" s="5"/>
    </row>
    <row r="19" spans="1:16" ht="18" customHeight="1" thickTop="1">
      <c r="A19" s="225" t="s">
        <v>3</v>
      </c>
      <c r="B19" s="232" t="s">
        <v>40</v>
      </c>
      <c r="C19" s="84" t="s">
        <v>125</v>
      </c>
      <c r="D19" s="98"/>
      <c r="E19" s="68">
        <v>2</v>
      </c>
      <c r="F19" s="150">
        <f aca="true" t="shared" si="1" ref="F19:F57">H19+J19+L19+N19</f>
        <v>2</v>
      </c>
      <c r="G19" s="61">
        <v>2</v>
      </c>
      <c r="H19" s="92">
        <v>2</v>
      </c>
      <c r="I19" s="93"/>
      <c r="J19" s="60"/>
      <c r="K19" s="61"/>
      <c r="L19" s="62"/>
      <c r="M19" s="63"/>
      <c r="N19" s="60"/>
      <c r="O19" s="166"/>
      <c r="P19" s="141"/>
    </row>
    <row r="20" spans="1:16" ht="18" customHeight="1">
      <c r="A20" s="226"/>
      <c r="B20" s="233"/>
      <c r="C20" s="85" t="s">
        <v>126</v>
      </c>
      <c r="D20" s="99"/>
      <c r="E20" s="55">
        <v>2</v>
      </c>
      <c r="F20" s="151">
        <f>H20+J20+L20+N20</f>
        <v>2</v>
      </c>
      <c r="G20" s="49">
        <v>2</v>
      </c>
      <c r="H20" s="50">
        <v>2</v>
      </c>
      <c r="I20" s="51"/>
      <c r="J20" s="52"/>
      <c r="K20" s="49"/>
      <c r="L20" s="50"/>
      <c r="M20" s="51"/>
      <c r="N20" s="52"/>
      <c r="O20" s="177"/>
      <c r="P20" s="178"/>
    </row>
    <row r="21" spans="1:16" ht="18" customHeight="1">
      <c r="A21" s="226"/>
      <c r="B21" s="233"/>
      <c r="C21" s="85" t="s">
        <v>127</v>
      </c>
      <c r="D21" s="99"/>
      <c r="E21" s="55">
        <v>2</v>
      </c>
      <c r="F21" s="151">
        <f t="shared" si="1"/>
        <v>2</v>
      </c>
      <c r="G21" s="49">
        <v>2</v>
      </c>
      <c r="H21" s="50">
        <v>2</v>
      </c>
      <c r="I21" s="51"/>
      <c r="J21" s="52"/>
      <c r="K21" s="49"/>
      <c r="L21" s="50"/>
      <c r="M21" s="51"/>
      <c r="N21" s="52"/>
      <c r="O21" s="177"/>
      <c r="P21" s="178"/>
    </row>
    <row r="22" spans="1:16" ht="18" customHeight="1">
      <c r="A22" s="226"/>
      <c r="B22" s="233"/>
      <c r="C22" s="85" t="s">
        <v>128</v>
      </c>
      <c r="D22" s="99"/>
      <c r="E22" s="55">
        <v>2</v>
      </c>
      <c r="F22" s="151">
        <f t="shared" si="1"/>
        <v>2</v>
      </c>
      <c r="G22" s="49">
        <v>2</v>
      </c>
      <c r="H22" s="50">
        <v>2</v>
      </c>
      <c r="I22" s="51"/>
      <c r="J22" s="52"/>
      <c r="K22" s="49"/>
      <c r="L22" s="50"/>
      <c r="M22" s="51"/>
      <c r="N22" s="52"/>
      <c r="O22" s="177"/>
      <c r="P22" s="178"/>
    </row>
    <row r="23" spans="1:19" s="11" customFormat="1" ht="18" customHeight="1">
      <c r="A23" s="226"/>
      <c r="B23" s="233"/>
      <c r="C23" s="85" t="s">
        <v>129</v>
      </c>
      <c r="D23" s="100"/>
      <c r="E23" s="55">
        <v>2</v>
      </c>
      <c r="F23" s="151">
        <f>H23+J23+L23+N23</f>
        <v>2</v>
      </c>
      <c r="G23" s="49"/>
      <c r="H23" s="50"/>
      <c r="I23" s="51">
        <v>2</v>
      </c>
      <c r="J23" s="52">
        <v>2</v>
      </c>
      <c r="K23" s="49"/>
      <c r="L23" s="50"/>
      <c r="M23" s="51"/>
      <c r="N23" s="52"/>
      <c r="O23" s="182"/>
      <c r="P23" s="178"/>
      <c r="R23" s="22"/>
      <c r="S23" s="22"/>
    </row>
    <row r="24" spans="1:19" s="11" customFormat="1" ht="18" customHeight="1">
      <c r="A24" s="226"/>
      <c r="B24" s="233"/>
      <c r="C24" s="85" t="s">
        <v>130</v>
      </c>
      <c r="D24" s="100"/>
      <c r="E24" s="55">
        <v>2</v>
      </c>
      <c r="F24" s="151">
        <f>H24+J24+L24+N24</f>
        <v>2</v>
      </c>
      <c r="G24" s="49"/>
      <c r="H24" s="50"/>
      <c r="I24" s="51">
        <v>2</v>
      </c>
      <c r="J24" s="52">
        <v>2</v>
      </c>
      <c r="K24" s="49"/>
      <c r="L24" s="50"/>
      <c r="M24" s="51"/>
      <c r="N24" s="52"/>
      <c r="O24" s="182"/>
      <c r="P24" s="178"/>
      <c r="R24" s="22"/>
      <c r="S24" s="22"/>
    </row>
    <row r="25" spans="1:19" s="11" customFormat="1" ht="18" customHeight="1">
      <c r="A25" s="226"/>
      <c r="B25" s="233"/>
      <c r="C25" s="85" t="s">
        <v>131</v>
      </c>
      <c r="D25" s="100"/>
      <c r="E25" s="55">
        <v>2</v>
      </c>
      <c r="F25" s="151">
        <f t="shared" si="1"/>
        <v>2</v>
      </c>
      <c r="G25" s="49">
        <v>2</v>
      </c>
      <c r="H25" s="50">
        <v>2</v>
      </c>
      <c r="I25" s="51"/>
      <c r="J25" s="52"/>
      <c r="K25" s="49"/>
      <c r="L25" s="50"/>
      <c r="M25" s="51"/>
      <c r="N25" s="52"/>
      <c r="O25" s="182"/>
      <c r="P25" s="178"/>
      <c r="R25" s="22"/>
      <c r="S25" s="22"/>
    </row>
    <row r="26" spans="1:16" ht="18" customHeight="1" thickBot="1">
      <c r="A26" s="226"/>
      <c r="B26" s="234"/>
      <c r="C26" s="86" t="s">
        <v>132</v>
      </c>
      <c r="D26" s="101"/>
      <c r="E26" s="55">
        <v>2</v>
      </c>
      <c r="F26" s="156">
        <f t="shared" si="1"/>
        <v>2</v>
      </c>
      <c r="G26" s="49">
        <v>2</v>
      </c>
      <c r="H26" s="50">
        <v>2</v>
      </c>
      <c r="I26" s="51"/>
      <c r="J26" s="52"/>
      <c r="K26" s="49"/>
      <c r="L26" s="50"/>
      <c r="M26" s="51"/>
      <c r="N26" s="52"/>
      <c r="O26" s="193"/>
      <c r="P26" s="194"/>
    </row>
    <row r="27" spans="1:19" s="11" customFormat="1" ht="18" customHeight="1">
      <c r="A27" s="226"/>
      <c r="B27" s="228" t="s">
        <v>70</v>
      </c>
      <c r="C27" s="87" t="s">
        <v>133</v>
      </c>
      <c r="D27" s="102"/>
      <c r="E27" s="54">
        <v>2</v>
      </c>
      <c r="F27" s="157">
        <f t="shared" si="1"/>
        <v>2</v>
      </c>
      <c r="G27" s="58">
        <v>2</v>
      </c>
      <c r="H27" s="64">
        <v>2</v>
      </c>
      <c r="I27" s="65"/>
      <c r="J27" s="59"/>
      <c r="K27" s="58"/>
      <c r="L27" s="64"/>
      <c r="M27" s="65"/>
      <c r="N27" s="59"/>
      <c r="O27" s="168"/>
      <c r="P27" s="169"/>
      <c r="R27" s="22"/>
      <c r="S27" s="22"/>
    </row>
    <row r="28" spans="1:19" s="11" customFormat="1" ht="18" customHeight="1">
      <c r="A28" s="226"/>
      <c r="B28" s="229"/>
      <c r="C28" s="88" t="s">
        <v>134</v>
      </c>
      <c r="D28" s="99"/>
      <c r="E28" s="55">
        <v>2</v>
      </c>
      <c r="F28" s="151">
        <f t="shared" si="1"/>
        <v>2</v>
      </c>
      <c r="G28" s="49">
        <v>2</v>
      </c>
      <c r="H28" s="50">
        <v>2</v>
      </c>
      <c r="I28" s="51"/>
      <c r="J28" s="52"/>
      <c r="K28" s="49"/>
      <c r="L28" s="50"/>
      <c r="M28" s="51"/>
      <c r="N28" s="52"/>
      <c r="O28" s="168"/>
      <c r="P28" s="169"/>
      <c r="R28" s="22"/>
      <c r="S28" s="22"/>
    </row>
    <row r="29" spans="1:19" s="11" customFormat="1" ht="18" customHeight="1">
      <c r="A29" s="226"/>
      <c r="B29" s="229"/>
      <c r="C29" s="88" t="s">
        <v>135</v>
      </c>
      <c r="D29" s="99"/>
      <c r="E29" s="55">
        <v>2</v>
      </c>
      <c r="F29" s="151">
        <f t="shared" si="1"/>
        <v>2</v>
      </c>
      <c r="G29" s="49">
        <v>2</v>
      </c>
      <c r="H29" s="50">
        <v>2</v>
      </c>
      <c r="I29" s="51"/>
      <c r="J29" s="52"/>
      <c r="K29" s="49"/>
      <c r="L29" s="50"/>
      <c r="M29" s="51"/>
      <c r="N29" s="52"/>
      <c r="O29" s="168"/>
      <c r="P29" s="169"/>
      <c r="R29" s="22"/>
      <c r="S29" s="22"/>
    </row>
    <row r="30" spans="1:19" s="11" customFormat="1" ht="18" customHeight="1">
      <c r="A30" s="226"/>
      <c r="B30" s="229"/>
      <c r="C30" s="88" t="s">
        <v>136</v>
      </c>
      <c r="D30" s="99"/>
      <c r="E30" s="55">
        <v>2</v>
      </c>
      <c r="F30" s="151">
        <f t="shared" si="1"/>
        <v>2</v>
      </c>
      <c r="G30" s="49"/>
      <c r="H30" s="50"/>
      <c r="I30" s="51">
        <v>2</v>
      </c>
      <c r="J30" s="52">
        <v>2</v>
      </c>
      <c r="K30" s="49"/>
      <c r="L30" s="50"/>
      <c r="M30" s="51"/>
      <c r="N30" s="52"/>
      <c r="O30" s="168"/>
      <c r="P30" s="169"/>
      <c r="R30" s="22"/>
      <c r="S30" s="22"/>
    </row>
    <row r="31" spans="1:19" s="11" customFormat="1" ht="18" customHeight="1">
      <c r="A31" s="226"/>
      <c r="B31" s="230"/>
      <c r="C31" s="88" t="s">
        <v>137</v>
      </c>
      <c r="D31" s="99"/>
      <c r="E31" s="55">
        <v>2</v>
      </c>
      <c r="F31" s="151">
        <f t="shared" si="1"/>
        <v>2</v>
      </c>
      <c r="G31" s="49"/>
      <c r="H31" s="50"/>
      <c r="I31" s="51">
        <v>2</v>
      </c>
      <c r="J31" s="52">
        <v>2</v>
      </c>
      <c r="K31" s="49"/>
      <c r="L31" s="50"/>
      <c r="M31" s="51"/>
      <c r="N31" s="52"/>
      <c r="O31" s="168"/>
      <c r="P31" s="169"/>
      <c r="R31" s="22"/>
      <c r="S31" s="22"/>
    </row>
    <row r="32" spans="1:19" s="11" customFormat="1" ht="18" customHeight="1">
      <c r="A32" s="226"/>
      <c r="B32" s="230"/>
      <c r="C32" s="88" t="s">
        <v>138</v>
      </c>
      <c r="D32" s="99"/>
      <c r="E32" s="55">
        <v>2</v>
      </c>
      <c r="F32" s="151">
        <f t="shared" si="1"/>
        <v>2</v>
      </c>
      <c r="G32" s="49"/>
      <c r="H32" s="50"/>
      <c r="I32" s="51">
        <v>2</v>
      </c>
      <c r="J32" s="52">
        <v>2</v>
      </c>
      <c r="K32" s="49"/>
      <c r="L32" s="50"/>
      <c r="M32" s="51"/>
      <c r="N32" s="52"/>
      <c r="O32" s="168"/>
      <c r="P32" s="169"/>
      <c r="R32" s="22"/>
      <c r="S32" s="22"/>
    </row>
    <row r="33" spans="1:19" s="11" customFormat="1" ht="18" customHeight="1">
      <c r="A33" s="226"/>
      <c r="B33" s="230"/>
      <c r="C33" s="88" t="s">
        <v>139</v>
      </c>
      <c r="D33" s="99"/>
      <c r="E33" s="55">
        <v>2</v>
      </c>
      <c r="F33" s="151">
        <f t="shared" si="1"/>
        <v>2</v>
      </c>
      <c r="G33" s="49"/>
      <c r="H33" s="50"/>
      <c r="I33" s="51">
        <v>2</v>
      </c>
      <c r="J33" s="52">
        <v>2</v>
      </c>
      <c r="K33" s="49"/>
      <c r="L33" s="50"/>
      <c r="M33" s="51"/>
      <c r="N33" s="52"/>
      <c r="O33" s="168"/>
      <c r="P33" s="169"/>
      <c r="R33" s="22"/>
      <c r="S33" s="22"/>
    </row>
    <row r="34" spans="1:19" s="11" customFormat="1" ht="18" customHeight="1">
      <c r="A34" s="226"/>
      <c r="B34" s="230"/>
      <c r="C34" s="88" t="s">
        <v>140</v>
      </c>
      <c r="D34" s="99"/>
      <c r="E34" s="55">
        <v>2</v>
      </c>
      <c r="F34" s="151">
        <f t="shared" si="1"/>
        <v>2</v>
      </c>
      <c r="G34" s="49"/>
      <c r="H34" s="50"/>
      <c r="I34" s="51">
        <v>2</v>
      </c>
      <c r="J34" s="52">
        <v>2</v>
      </c>
      <c r="K34" s="49"/>
      <c r="L34" s="50"/>
      <c r="M34" s="51"/>
      <c r="N34" s="52"/>
      <c r="O34" s="168"/>
      <c r="P34" s="169"/>
      <c r="R34" s="22"/>
      <c r="S34" s="22"/>
    </row>
    <row r="35" spans="1:19" s="11" customFormat="1" ht="18" customHeight="1">
      <c r="A35" s="226"/>
      <c r="B35" s="230"/>
      <c r="C35" s="88" t="s">
        <v>141</v>
      </c>
      <c r="D35" s="99"/>
      <c r="E35" s="55">
        <v>2</v>
      </c>
      <c r="F35" s="151">
        <f t="shared" si="1"/>
        <v>2</v>
      </c>
      <c r="G35" s="49"/>
      <c r="H35" s="50"/>
      <c r="I35" s="51">
        <v>2</v>
      </c>
      <c r="J35" s="52">
        <v>2</v>
      </c>
      <c r="K35" s="49"/>
      <c r="L35" s="50"/>
      <c r="M35" s="51"/>
      <c r="N35" s="52"/>
      <c r="O35" s="168"/>
      <c r="P35" s="169"/>
      <c r="R35" s="22"/>
      <c r="S35" s="22"/>
    </row>
    <row r="36" spans="1:19" s="11" customFormat="1" ht="18" customHeight="1">
      <c r="A36" s="226"/>
      <c r="B36" s="230"/>
      <c r="C36" s="88" t="s">
        <v>142</v>
      </c>
      <c r="D36" s="99"/>
      <c r="E36" s="55">
        <v>2</v>
      </c>
      <c r="F36" s="151">
        <f t="shared" si="1"/>
        <v>2</v>
      </c>
      <c r="G36" s="49"/>
      <c r="H36" s="50"/>
      <c r="I36" s="51"/>
      <c r="J36" s="52"/>
      <c r="K36" s="49">
        <v>2</v>
      </c>
      <c r="L36" s="50">
        <v>2</v>
      </c>
      <c r="M36" s="51"/>
      <c r="N36" s="52"/>
      <c r="O36" s="168"/>
      <c r="P36" s="169"/>
      <c r="R36" s="22"/>
      <c r="S36" s="22"/>
    </row>
    <row r="37" spans="1:19" s="11" customFormat="1" ht="18" customHeight="1">
      <c r="A37" s="226"/>
      <c r="B37" s="230"/>
      <c r="C37" s="88" t="s">
        <v>143</v>
      </c>
      <c r="D37" s="99"/>
      <c r="E37" s="55">
        <v>2</v>
      </c>
      <c r="F37" s="151">
        <f t="shared" si="1"/>
        <v>2</v>
      </c>
      <c r="G37" s="49"/>
      <c r="H37" s="50"/>
      <c r="I37" s="51"/>
      <c r="J37" s="52"/>
      <c r="K37" s="49">
        <v>2</v>
      </c>
      <c r="L37" s="50">
        <v>2</v>
      </c>
      <c r="M37" s="51"/>
      <c r="N37" s="52"/>
      <c r="O37" s="168"/>
      <c r="P37" s="169"/>
      <c r="R37" s="22"/>
      <c r="S37" s="22"/>
    </row>
    <row r="38" spans="1:19" s="11" customFormat="1" ht="18" customHeight="1">
      <c r="A38" s="226"/>
      <c r="B38" s="230"/>
      <c r="C38" s="88" t="s">
        <v>144</v>
      </c>
      <c r="D38" s="99"/>
      <c r="E38" s="55">
        <v>2</v>
      </c>
      <c r="F38" s="151">
        <f t="shared" si="1"/>
        <v>2</v>
      </c>
      <c r="G38" s="49"/>
      <c r="H38" s="50"/>
      <c r="I38" s="51"/>
      <c r="J38" s="52"/>
      <c r="K38" s="49">
        <v>2</v>
      </c>
      <c r="L38" s="50">
        <v>2</v>
      </c>
      <c r="M38" s="51"/>
      <c r="N38" s="52"/>
      <c r="O38" s="168"/>
      <c r="P38" s="169"/>
      <c r="R38" s="22"/>
      <c r="S38" s="22"/>
    </row>
    <row r="39" spans="1:19" s="11" customFormat="1" ht="18" customHeight="1">
      <c r="A39" s="226"/>
      <c r="B39" s="230"/>
      <c r="C39" s="88" t="s">
        <v>145</v>
      </c>
      <c r="D39" s="99"/>
      <c r="E39" s="55">
        <v>2</v>
      </c>
      <c r="F39" s="151">
        <f t="shared" si="1"/>
        <v>2</v>
      </c>
      <c r="G39" s="49"/>
      <c r="H39" s="50"/>
      <c r="I39" s="51"/>
      <c r="J39" s="52"/>
      <c r="K39" s="49"/>
      <c r="L39" s="50"/>
      <c r="M39" s="51">
        <v>2</v>
      </c>
      <c r="N39" s="52">
        <v>2</v>
      </c>
      <c r="O39" s="168"/>
      <c r="P39" s="169"/>
      <c r="R39" s="22"/>
      <c r="S39" s="22"/>
    </row>
    <row r="40" spans="1:19" s="11" customFormat="1" ht="18" customHeight="1">
      <c r="A40" s="226"/>
      <c r="B40" s="230"/>
      <c r="C40" s="88" t="s">
        <v>146</v>
      </c>
      <c r="D40" s="99"/>
      <c r="E40" s="55">
        <v>2</v>
      </c>
      <c r="F40" s="151">
        <f t="shared" si="1"/>
        <v>2</v>
      </c>
      <c r="G40" s="49"/>
      <c r="H40" s="50"/>
      <c r="I40" s="51"/>
      <c r="J40" s="52"/>
      <c r="K40" s="49"/>
      <c r="L40" s="50"/>
      <c r="M40" s="51">
        <v>2</v>
      </c>
      <c r="N40" s="52">
        <v>2</v>
      </c>
      <c r="O40" s="168"/>
      <c r="P40" s="169"/>
      <c r="R40" s="22"/>
      <c r="S40" s="22"/>
    </row>
    <row r="41" spans="1:19" s="11" customFormat="1" ht="18" customHeight="1">
      <c r="A41" s="226"/>
      <c r="B41" s="230"/>
      <c r="C41" s="88" t="s">
        <v>147</v>
      </c>
      <c r="D41" s="99"/>
      <c r="E41" s="55">
        <v>2</v>
      </c>
      <c r="F41" s="151">
        <f t="shared" si="1"/>
        <v>2</v>
      </c>
      <c r="G41" s="49"/>
      <c r="H41" s="50"/>
      <c r="I41" s="51"/>
      <c r="J41" s="52"/>
      <c r="K41" s="49"/>
      <c r="L41" s="50"/>
      <c r="M41" s="51">
        <v>2</v>
      </c>
      <c r="N41" s="52">
        <v>2</v>
      </c>
      <c r="O41" s="168"/>
      <c r="P41" s="169"/>
      <c r="R41" s="22"/>
      <c r="S41" s="22"/>
    </row>
    <row r="42" spans="1:19" s="11" customFormat="1" ht="18" customHeight="1">
      <c r="A42" s="226"/>
      <c r="B42" s="230"/>
      <c r="C42" s="88" t="s">
        <v>148</v>
      </c>
      <c r="D42" s="99"/>
      <c r="E42" s="55">
        <v>4</v>
      </c>
      <c r="F42" s="151">
        <f t="shared" si="1"/>
        <v>8</v>
      </c>
      <c r="G42" s="49"/>
      <c r="H42" s="50"/>
      <c r="I42" s="51"/>
      <c r="J42" s="52"/>
      <c r="K42" s="49"/>
      <c r="L42" s="50"/>
      <c r="M42" s="51">
        <v>4</v>
      </c>
      <c r="N42" s="52">
        <v>8</v>
      </c>
      <c r="O42" s="168" t="s">
        <v>80</v>
      </c>
      <c r="P42" s="169"/>
      <c r="R42" s="22"/>
      <c r="S42" s="22"/>
    </row>
    <row r="43" spans="1:19" s="11" customFormat="1" ht="18" customHeight="1" thickBot="1">
      <c r="A43" s="226"/>
      <c r="B43" s="230"/>
      <c r="C43" s="88" t="s">
        <v>149</v>
      </c>
      <c r="D43" s="99"/>
      <c r="E43" s="55">
        <v>2</v>
      </c>
      <c r="F43" s="151">
        <f t="shared" si="1"/>
        <v>2</v>
      </c>
      <c r="G43" s="49"/>
      <c r="H43" s="50"/>
      <c r="I43" s="51"/>
      <c r="J43" s="52"/>
      <c r="K43" s="49"/>
      <c r="L43" s="50"/>
      <c r="M43" s="51">
        <v>2</v>
      </c>
      <c r="N43" s="52">
        <v>2</v>
      </c>
      <c r="O43" s="168"/>
      <c r="P43" s="169"/>
      <c r="R43" s="22"/>
      <c r="S43" s="22"/>
    </row>
    <row r="44" spans="1:19" s="11" customFormat="1" ht="18" customHeight="1" hidden="1">
      <c r="A44" s="226"/>
      <c r="B44" s="230"/>
      <c r="C44" s="88"/>
      <c r="D44" s="99"/>
      <c r="E44" s="55"/>
      <c r="F44" s="15">
        <f t="shared" si="1"/>
        <v>0</v>
      </c>
      <c r="G44" s="49"/>
      <c r="H44" s="50"/>
      <c r="I44" s="51"/>
      <c r="J44" s="52"/>
      <c r="K44" s="49"/>
      <c r="L44" s="50"/>
      <c r="M44" s="51"/>
      <c r="N44" s="52"/>
      <c r="O44" s="168"/>
      <c r="P44" s="169"/>
      <c r="R44" s="22"/>
      <c r="S44" s="22"/>
    </row>
    <row r="45" spans="1:19" s="11" customFormat="1" ht="18" customHeight="1" hidden="1" thickBot="1">
      <c r="A45" s="226"/>
      <c r="B45" s="230"/>
      <c r="C45" s="88"/>
      <c r="D45" s="99"/>
      <c r="E45" s="55"/>
      <c r="F45" s="15">
        <f t="shared" si="1"/>
        <v>0</v>
      </c>
      <c r="G45" s="49"/>
      <c r="H45" s="50"/>
      <c r="I45" s="51"/>
      <c r="J45" s="52"/>
      <c r="K45" s="49"/>
      <c r="L45" s="50"/>
      <c r="M45" s="51"/>
      <c r="N45" s="52"/>
      <c r="O45" s="168"/>
      <c r="P45" s="169"/>
      <c r="R45" s="22"/>
      <c r="S45" s="22"/>
    </row>
    <row r="46" spans="1:19" s="11" customFormat="1" ht="18" customHeight="1" hidden="1">
      <c r="A46" s="226"/>
      <c r="B46" s="230"/>
      <c r="C46" s="88"/>
      <c r="D46" s="99"/>
      <c r="E46" s="55"/>
      <c r="F46" s="15">
        <f t="shared" si="1"/>
        <v>0</v>
      </c>
      <c r="G46" s="49"/>
      <c r="H46" s="50"/>
      <c r="I46" s="51"/>
      <c r="J46" s="52"/>
      <c r="K46" s="49"/>
      <c r="L46" s="50"/>
      <c r="M46" s="51"/>
      <c r="N46" s="52"/>
      <c r="O46" s="168"/>
      <c r="P46" s="169"/>
      <c r="R46" s="22"/>
      <c r="S46" s="22"/>
    </row>
    <row r="47" spans="1:19" s="11" customFormat="1" ht="18" customHeight="1" hidden="1">
      <c r="A47" s="226"/>
      <c r="B47" s="230"/>
      <c r="C47" s="88"/>
      <c r="D47" s="99"/>
      <c r="E47" s="55"/>
      <c r="F47" s="15">
        <f t="shared" si="1"/>
        <v>0</v>
      </c>
      <c r="G47" s="49"/>
      <c r="H47" s="50"/>
      <c r="I47" s="51"/>
      <c r="J47" s="52"/>
      <c r="K47" s="49"/>
      <c r="L47" s="50"/>
      <c r="M47" s="51"/>
      <c r="N47" s="52"/>
      <c r="O47" s="168"/>
      <c r="P47" s="169"/>
      <c r="R47" s="22"/>
      <c r="S47" s="22"/>
    </row>
    <row r="48" spans="1:19" s="11" customFormat="1" ht="18" customHeight="1" hidden="1">
      <c r="A48" s="226"/>
      <c r="B48" s="230"/>
      <c r="C48" s="88"/>
      <c r="D48" s="99"/>
      <c r="E48" s="55"/>
      <c r="F48" s="15">
        <f t="shared" si="1"/>
        <v>0</v>
      </c>
      <c r="G48" s="49"/>
      <c r="H48" s="50"/>
      <c r="I48" s="51"/>
      <c r="J48" s="52"/>
      <c r="K48" s="49"/>
      <c r="L48" s="50"/>
      <c r="M48" s="51"/>
      <c r="N48" s="52"/>
      <c r="O48" s="168"/>
      <c r="P48" s="169"/>
      <c r="R48" s="22"/>
      <c r="S48" s="22"/>
    </row>
    <row r="49" spans="1:19" s="11" customFormat="1" ht="18" customHeight="1" hidden="1">
      <c r="A49" s="226"/>
      <c r="B49" s="230"/>
      <c r="C49" s="88"/>
      <c r="D49" s="103"/>
      <c r="E49" s="55"/>
      <c r="F49" s="15">
        <f t="shared" si="1"/>
        <v>0</v>
      </c>
      <c r="G49" s="49"/>
      <c r="H49" s="50"/>
      <c r="I49" s="51"/>
      <c r="J49" s="52"/>
      <c r="K49" s="49"/>
      <c r="L49" s="50"/>
      <c r="M49" s="51"/>
      <c r="N49" s="52"/>
      <c r="O49" s="168"/>
      <c r="P49" s="169"/>
      <c r="R49" s="22"/>
      <c r="S49" s="22"/>
    </row>
    <row r="50" spans="1:16" ht="18" customHeight="1" hidden="1">
      <c r="A50" s="226"/>
      <c r="B50" s="230"/>
      <c r="C50" s="106"/>
      <c r="D50" s="107"/>
      <c r="E50" s="56"/>
      <c r="F50" s="16">
        <f>H50+J50+L50+N50</f>
        <v>0</v>
      </c>
      <c r="G50" s="66"/>
      <c r="H50" s="50"/>
      <c r="I50" s="51"/>
      <c r="J50" s="52"/>
      <c r="K50" s="49"/>
      <c r="L50" s="50"/>
      <c r="M50" s="51"/>
      <c r="N50" s="52"/>
      <c r="O50" s="168"/>
      <c r="P50" s="169"/>
    </row>
    <row r="51" spans="1:16" ht="18" customHeight="1" hidden="1" thickBot="1">
      <c r="A51" s="226"/>
      <c r="B51" s="231"/>
      <c r="C51" s="89"/>
      <c r="D51" s="104"/>
      <c r="E51" s="57"/>
      <c r="F51" s="17">
        <f t="shared" si="1"/>
        <v>0</v>
      </c>
      <c r="G51" s="80"/>
      <c r="H51" s="50"/>
      <c r="I51" s="51"/>
      <c r="J51" s="52"/>
      <c r="K51" s="49"/>
      <c r="L51" s="50"/>
      <c r="M51" s="51"/>
      <c r="N51" s="52"/>
      <c r="O51" s="168"/>
      <c r="P51" s="169"/>
    </row>
    <row r="52" spans="1:17" ht="18" customHeight="1" thickBot="1" thickTop="1">
      <c r="A52" s="227"/>
      <c r="B52" s="217" t="s">
        <v>6</v>
      </c>
      <c r="C52" s="218"/>
      <c r="D52" s="219"/>
      <c r="E52" s="153">
        <f>SUM(E19:E51)</f>
        <v>52</v>
      </c>
      <c r="F52" s="149">
        <f t="shared" si="1"/>
        <v>56</v>
      </c>
      <c r="G52" s="153">
        <f aca="true" t="shared" si="2" ref="G52:N52">SUM(G19:G51)</f>
        <v>18</v>
      </c>
      <c r="H52" s="154">
        <f t="shared" si="2"/>
        <v>18</v>
      </c>
      <c r="I52" s="155">
        <f t="shared" si="2"/>
        <v>16</v>
      </c>
      <c r="J52" s="149">
        <f t="shared" si="2"/>
        <v>16</v>
      </c>
      <c r="K52" s="153">
        <f t="shared" si="2"/>
        <v>6</v>
      </c>
      <c r="L52" s="154">
        <f t="shared" si="2"/>
        <v>6</v>
      </c>
      <c r="M52" s="155">
        <f t="shared" si="2"/>
        <v>12</v>
      </c>
      <c r="N52" s="149">
        <f t="shared" si="2"/>
        <v>16</v>
      </c>
      <c r="O52" s="195"/>
      <c r="P52" s="196"/>
      <c r="Q52" s="5"/>
    </row>
    <row r="53" spans="1:17" ht="18" customHeight="1" thickBot="1">
      <c r="A53" s="235" t="s">
        <v>2</v>
      </c>
      <c r="B53" s="236"/>
      <c r="C53" s="163" t="s">
        <v>78</v>
      </c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5"/>
    </row>
    <row r="54" spans="1:16" ht="18" customHeight="1" thickTop="1">
      <c r="A54" s="226"/>
      <c r="B54" s="237"/>
      <c r="C54" s="84" t="s">
        <v>150</v>
      </c>
      <c r="D54" s="98"/>
      <c r="E54" s="68">
        <v>2</v>
      </c>
      <c r="F54" s="150">
        <f t="shared" si="1"/>
        <v>2</v>
      </c>
      <c r="G54" s="61"/>
      <c r="H54" s="62"/>
      <c r="I54" s="63">
        <v>2</v>
      </c>
      <c r="J54" s="60">
        <v>2</v>
      </c>
      <c r="K54" s="61"/>
      <c r="L54" s="62"/>
      <c r="M54" s="63"/>
      <c r="N54" s="60"/>
      <c r="O54" s="197" t="s">
        <v>169</v>
      </c>
      <c r="P54" s="198"/>
    </row>
    <row r="55" spans="1:16" ht="18" customHeight="1">
      <c r="A55" s="226"/>
      <c r="B55" s="237"/>
      <c r="C55" s="85" t="s">
        <v>151</v>
      </c>
      <c r="D55" s="99"/>
      <c r="E55" s="55">
        <v>2</v>
      </c>
      <c r="F55" s="151">
        <f t="shared" si="1"/>
        <v>2</v>
      </c>
      <c r="G55" s="49"/>
      <c r="H55" s="50"/>
      <c r="I55" s="53">
        <v>2</v>
      </c>
      <c r="J55" s="52">
        <v>2</v>
      </c>
      <c r="K55" s="49"/>
      <c r="L55" s="50"/>
      <c r="M55" s="51"/>
      <c r="N55" s="52"/>
      <c r="O55" s="168"/>
      <c r="P55" s="169"/>
    </row>
    <row r="56" spans="1:16" ht="18" customHeight="1">
      <c r="A56" s="226"/>
      <c r="B56" s="237"/>
      <c r="C56" s="85" t="s">
        <v>152</v>
      </c>
      <c r="D56" s="99"/>
      <c r="E56" s="55">
        <v>2</v>
      </c>
      <c r="F56" s="151">
        <f t="shared" si="1"/>
        <v>2</v>
      </c>
      <c r="G56" s="49"/>
      <c r="H56" s="50"/>
      <c r="I56" s="51">
        <v>2</v>
      </c>
      <c r="J56" s="52">
        <v>2</v>
      </c>
      <c r="K56" s="49"/>
      <c r="L56" s="50"/>
      <c r="M56" s="51"/>
      <c r="N56" s="52"/>
      <c r="O56" s="168"/>
      <c r="P56" s="169"/>
    </row>
    <row r="57" spans="1:16" ht="18" customHeight="1">
      <c r="A57" s="226"/>
      <c r="B57" s="237"/>
      <c r="C57" s="85" t="s">
        <v>168</v>
      </c>
      <c r="D57" s="99"/>
      <c r="E57" s="55">
        <v>2</v>
      </c>
      <c r="F57" s="151">
        <f t="shared" si="1"/>
        <v>2</v>
      </c>
      <c r="G57" s="49"/>
      <c r="H57" s="50"/>
      <c r="I57" s="51">
        <v>2</v>
      </c>
      <c r="J57" s="52">
        <v>2</v>
      </c>
      <c r="K57" s="49"/>
      <c r="L57" s="50"/>
      <c r="M57" s="51"/>
      <c r="N57" s="52"/>
      <c r="O57" s="168"/>
      <c r="P57" s="169"/>
    </row>
    <row r="58" spans="1:16" ht="18" customHeight="1">
      <c r="A58" s="226"/>
      <c r="B58" s="237"/>
      <c r="C58" s="85" t="s">
        <v>153</v>
      </c>
      <c r="D58" s="99"/>
      <c r="E58" s="55">
        <v>2</v>
      </c>
      <c r="F58" s="151">
        <f aca="true" t="shared" si="3" ref="F58:F74">H58+J58+L58+N58</f>
        <v>2</v>
      </c>
      <c r="G58" s="49"/>
      <c r="H58" s="50"/>
      <c r="I58" s="51"/>
      <c r="J58" s="52"/>
      <c r="K58" s="49">
        <v>2</v>
      </c>
      <c r="L58" s="50">
        <v>2</v>
      </c>
      <c r="M58" s="51"/>
      <c r="N58" s="67"/>
      <c r="O58" s="168" t="s">
        <v>170</v>
      </c>
      <c r="P58" s="169"/>
    </row>
    <row r="59" spans="1:16" ht="18" customHeight="1">
      <c r="A59" s="226"/>
      <c r="B59" s="237"/>
      <c r="C59" s="85" t="s">
        <v>154</v>
      </c>
      <c r="D59" s="99"/>
      <c r="E59" s="55">
        <v>2</v>
      </c>
      <c r="F59" s="151">
        <f t="shared" si="3"/>
        <v>2</v>
      </c>
      <c r="G59" s="49"/>
      <c r="H59" s="50"/>
      <c r="I59" s="51"/>
      <c r="J59" s="52"/>
      <c r="K59" s="49">
        <v>2</v>
      </c>
      <c r="L59" s="50">
        <v>2</v>
      </c>
      <c r="M59" s="51"/>
      <c r="N59" s="52"/>
      <c r="O59" s="168"/>
      <c r="P59" s="169"/>
    </row>
    <row r="60" spans="1:16" ht="18" customHeight="1">
      <c r="A60" s="226"/>
      <c r="B60" s="237"/>
      <c r="C60" s="85" t="s">
        <v>155</v>
      </c>
      <c r="D60" s="99"/>
      <c r="E60" s="55">
        <v>2</v>
      </c>
      <c r="F60" s="151">
        <f t="shared" si="3"/>
        <v>2</v>
      </c>
      <c r="G60" s="49"/>
      <c r="H60" s="50"/>
      <c r="I60" s="51"/>
      <c r="J60" s="52"/>
      <c r="K60" s="49">
        <v>2</v>
      </c>
      <c r="L60" s="50">
        <v>2</v>
      </c>
      <c r="M60" s="51"/>
      <c r="N60" s="52"/>
      <c r="O60" s="168" t="s">
        <v>170</v>
      </c>
      <c r="P60" s="169"/>
    </row>
    <row r="61" spans="1:19" s="11" customFormat="1" ht="18" customHeight="1">
      <c r="A61" s="226"/>
      <c r="B61" s="237"/>
      <c r="C61" s="85" t="s">
        <v>156</v>
      </c>
      <c r="D61" s="99"/>
      <c r="E61" s="55">
        <v>2</v>
      </c>
      <c r="F61" s="151">
        <f t="shared" si="3"/>
        <v>2</v>
      </c>
      <c r="G61" s="49"/>
      <c r="H61" s="50"/>
      <c r="I61" s="51"/>
      <c r="J61" s="52"/>
      <c r="K61" s="49">
        <v>2</v>
      </c>
      <c r="L61" s="50">
        <v>2</v>
      </c>
      <c r="M61" s="51"/>
      <c r="N61" s="52"/>
      <c r="O61" s="168"/>
      <c r="P61" s="169"/>
      <c r="R61" s="22"/>
      <c r="S61" s="22"/>
    </row>
    <row r="62" spans="1:16" ht="18" customHeight="1">
      <c r="A62" s="226"/>
      <c r="B62" s="237"/>
      <c r="C62" s="85" t="s">
        <v>157</v>
      </c>
      <c r="D62" s="99"/>
      <c r="E62" s="55">
        <v>2</v>
      </c>
      <c r="F62" s="151">
        <f t="shared" si="3"/>
        <v>2</v>
      </c>
      <c r="G62" s="49"/>
      <c r="H62" s="50"/>
      <c r="I62" s="51"/>
      <c r="J62" s="52"/>
      <c r="K62" s="49">
        <v>2</v>
      </c>
      <c r="L62" s="50">
        <v>2</v>
      </c>
      <c r="M62" s="51"/>
      <c r="N62" s="52"/>
      <c r="O62" s="168"/>
      <c r="P62" s="169"/>
    </row>
    <row r="63" spans="1:19" s="11" customFormat="1" ht="18" customHeight="1">
      <c r="A63" s="226"/>
      <c r="B63" s="237"/>
      <c r="C63" s="289" t="s">
        <v>172</v>
      </c>
      <c r="D63" s="99"/>
      <c r="E63" s="55"/>
      <c r="F63" s="151">
        <f t="shared" si="3"/>
        <v>2</v>
      </c>
      <c r="G63" s="49"/>
      <c r="H63" s="50"/>
      <c r="I63" s="51"/>
      <c r="J63" s="52"/>
      <c r="K63" s="290">
        <v>2</v>
      </c>
      <c r="L63" s="291">
        <v>2</v>
      </c>
      <c r="M63" s="51"/>
      <c r="N63" s="52"/>
      <c r="O63" s="168"/>
      <c r="P63" s="169"/>
      <c r="R63" s="22"/>
      <c r="S63" s="22"/>
    </row>
    <row r="64" spans="1:16" ht="18" customHeight="1">
      <c r="A64" s="226"/>
      <c r="B64" s="237"/>
      <c r="C64" s="85" t="s">
        <v>158</v>
      </c>
      <c r="D64" s="100"/>
      <c r="E64" s="55">
        <v>2</v>
      </c>
      <c r="F64" s="151">
        <f t="shared" si="3"/>
        <v>2</v>
      </c>
      <c r="G64" s="49"/>
      <c r="H64" s="50"/>
      <c r="I64" s="51"/>
      <c r="J64" s="52"/>
      <c r="K64" s="49"/>
      <c r="L64" s="50"/>
      <c r="M64" s="51">
        <v>2</v>
      </c>
      <c r="N64" s="52">
        <v>2</v>
      </c>
      <c r="O64" s="168" t="s">
        <v>170</v>
      </c>
      <c r="P64" s="169"/>
    </row>
    <row r="65" spans="1:19" s="11" customFormat="1" ht="18" customHeight="1">
      <c r="A65" s="226"/>
      <c r="B65" s="237"/>
      <c r="C65" s="90" t="s">
        <v>159</v>
      </c>
      <c r="D65" s="99"/>
      <c r="E65" s="55">
        <v>2</v>
      </c>
      <c r="F65" s="151">
        <f t="shared" si="3"/>
        <v>2</v>
      </c>
      <c r="G65" s="49"/>
      <c r="H65" s="50"/>
      <c r="I65" s="51"/>
      <c r="J65" s="52"/>
      <c r="K65" s="49"/>
      <c r="L65" s="50"/>
      <c r="M65" s="51">
        <v>2</v>
      </c>
      <c r="N65" s="52">
        <v>2</v>
      </c>
      <c r="O65" s="168"/>
      <c r="P65" s="169"/>
      <c r="R65" s="22"/>
      <c r="S65" s="22"/>
    </row>
    <row r="66" spans="1:19" s="11" customFormat="1" ht="18" customHeight="1">
      <c r="A66" s="226"/>
      <c r="B66" s="237"/>
      <c r="C66" s="85" t="s">
        <v>160</v>
      </c>
      <c r="D66" s="99"/>
      <c r="E66" s="55">
        <v>2</v>
      </c>
      <c r="F66" s="151">
        <f t="shared" si="3"/>
        <v>2</v>
      </c>
      <c r="G66" s="49"/>
      <c r="H66" s="50"/>
      <c r="I66" s="51"/>
      <c r="J66" s="52"/>
      <c r="K66" s="49"/>
      <c r="L66" s="50"/>
      <c r="M66" s="51">
        <v>2</v>
      </c>
      <c r="N66" s="52">
        <v>2</v>
      </c>
      <c r="O66" s="168" t="s">
        <v>170</v>
      </c>
      <c r="P66" s="169"/>
      <c r="R66" s="22"/>
      <c r="S66" s="22"/>
    </row>
    <row r="67" spans="1:19" s="11" customFormat="1" ht="18" customHeight="1">
      <c r="A67" s="226"/>
      <c r="B67" s="237"/>
      <c r="C67" s="85" t="s">
        <v>161</v>
      </c>
      <c r="D67" s="99"/>
      <c r="E67" s="55">
        <v>2</v>
      </c>
      <c r="F67" s="151">
        <f>H67+J67+L67+N67</f>
        <v>2</v>
      </c>
      <c r="G67" s="49"/>
      <c r="H67" s="50"/>
      <c r="I67" s="51"/>
      <c r="J67" s="52"/>
      <c r="K67" s="49"/>
      <c r="L67" s="50"/>
      <c r="M67" s="51">
        <v>2</v>
      </c>
      <c r="N67" s="52">
        <v>2</v>
      </c>
      <c r="O67" s="168"/>
      <c r="P67" s="169"/>
      <c r="R67" s="22"/>
      <c r="S67" s="22"/>
    </row>
    <row r="68" spans="1:19" s="11" customFormat="1" ht="18" customHeight="1">
      <c r="A68" s="226"/>
      <c r="B68" s="237"/>
      <c r="C68" s="85" t="s">
        <v>162</v>
      </c>
      <c r="D68" s="99"/>
      <c r="E68" s="55">
        <v>2</v>
      </c>
      <c r="F68" s="151">
        <f>H68+J68+L68+N68</f>
        <v>2</v>
      </c>
      <c r="G68" s="49"/>
      <c r="H68" s="50"/>
      <c r="I68" s="51"/>
      <c r="J68" s="52"/>
      <c r="K68" s="49"/>
      <c r="L68" s="50"/>
      <c r="M68" s="51">
        <v>2</v>
      </c>
      <c r="N68" s="52">
        <v>2</v>
      </c>
      <c r="O68" s="168"/>
      <c r="P68" s="169"/>
      <c r="R68" s="22"/>
      <c r="S68" s="22"/>
    </row>
    <row r="69" spans="1:19" s="11" customFormat="1" ht="18" customHeight="1">
      <c r="A69" s="226"/>
      <c r="B69" s="237"/>
      <c r="C69" s="85" t="s">
        <v>163</v>
      </c>
      <c r="D69" s="99"/>
      <c r="E69" s="55">
        <v>2</v>
      </c>
      <c r="F69" s="151">
        <f>H69+J69+L69+N69</f>
        <v>2</v>
      </c>
      <c r="G69" s="49"/>
      <c r="H69" s="50"/>
      <c r="I69" s="51"/>
      <c r="J69" s="52"/>
      <c r="K69" s="49"/>
      <c r="L69" s="50"/>
      <c r="M69" s="51">
        <v>2</v>
      </c>
      <c r="N69" s="52">
        <v>2</v>
      </c>
      <c r="O69" s="168"/>
      <c r="P69" s="169"/>
      <c r="R69" s="22"/>
      <c r="S69" s="22"/>
    </row>
    <row r="70" spans="1:19" s="11" customFormat="1" ht="18" customHeight="1">
      <c r="A70" s="226"/>
      <c r="B70" s="237"/>
      <c r="C70" s="85" t="s">
        <v>164</v>
      </c>
      <c r="D70" s="99"/>
      <c r="E70" s="55">
        <v>2</v>
      </c>
      <c r="F70" s="151">
        <f>H70+J70+L70+N70</f>
        <v>2</v>
      </c>
      <c r="G70" s="49"/>
      <c r="H70" s="50"/>
      <c r="I70" s="51"/>
      <c r="J70" s="52"/>
      <c r="K70" s="49"/>
      <c r="L70" s="50"/>
      <c r="M70" s="51">
        <v>2</v>
      </c>
      <c r="N70" s="52">
        <v>2</v>
      </c>
      <c r="O70" s="168"/>
      <c r="P70" s="169"/>
      <c r="R70" s="22"/>
      <c r="S70" s="22"/>
    </row>
    <row r="71" spans="1:19" s="11" customFormat="1" ht="18" customHeight="1">
      <c r="A71" s="226"/>
      <c r="B71" s="237"/>
      <c r="C71" s="85" t="s">
        <v>165</v>
      </c>
      <c r="D71" s="99"/>
      <c r="E71" s="55">
        <v>2</v>
      </c>
      <c r="F71" s="151">
        <f t="shared" si="3"/>
        <v>2</v>
      </c>
      <c r="G71" s="49"/>
      <c r="H71" s="50"/>
      <c r="I71" s="51"/>
      <c r="J71" s="52"/>
      <c r="K71" s="49"/>
      <c r="L71" s="50"/>
      <c r="M71" s="51">
        <v>2</v>
      </c>
      <c r="N71" s="52">
        <v>2</v>
      </c>
      <c r="O71" s="168"/>
      <c r="P71" s="169"/>
      <c r="R71" s="22"/>
      <c r="S71" s="22"/>
    </row>
    <row r="72" spans="1:19" s="11" customFormat="1" ht="18" customHeight="1">
      <c r="A72" s="226"/>
      <c r="B72" s="237"/>
      <c r="C72" s="85" t="s">
        <v>166</v>
      </c>
      <c r="D72" s="99"/>
      <c r="E72" s="55">
        <v>2</v>
      </c>
      <c r="F72" s="151">
        <f t="shared" si="3"/>
        <v>2</v>
      </c>
      <c r="G72" s="49"/>
      <c r="H72" s="50"/>
      <c r="I72" s="51"/>
      <c r="J72" s="52"/>
      <c r="K72" s="49"/>
      <c r="L72" s="50"/>
      <c r="M72" s="51">
        <v>2</v>
      </c>
      <c r="N72" s="52">
        <v>2</v>
      </c>
      <c r="O72" s="168"/>
      <c r="P72" s="169"/>
      <c r="R72" s="22"/>
      <c r="S72" s="22"/>
    </row>
    <row r="73" spans="1:19" s="11" customFormat="1" ht="18" customHeight="1">
      <c r="A73" s="226"/>
      <c r="B73" s="237"/>
      <c r="C73" s="85" t="s">
        <v>167</v>
      </c>
      <c r="D73" s="100"/>
      <c r="E73" s="55">
        <v>2</v>
      </c>
      <c r="F73" s="151">
        <f t="shared" si="3"/>
        <v>2</v>
      </c>
      <c r="G73" s="49"/>
      <c r="H73" s="50"/>
      <c r="I73" s="51"/>
      <c r="J73" s="52"/>
      <c r="K73" s="49"/>
      <c r="L73" s="50"/>
      <c r="M73" s="51">
        <v>2</v>
      </c>
      <c r="N73" s="52">
        <v>2</v>
      </c>
      <c r="O73" s="170"/>
      <c r="P73" s="169"/>
      <c r="R73" s="22"/>
      <c r="S73" s="22"/>
    </row>
    <row r="74" spans="1:19" s="11" customFormat="1" ht="18" customHeight="1" thickBot="1">
      <c r="A74" s="226"/>
      <c r="B74" s="237"/>
      <c r="C74" s="91"/>
      <c r="D74" s="105"/>
      <c r="E74" s="57"/>
      <c r="F74" s="152">
        <f t="shared" si="3"/>
        <v>0</v>
      </c>
      <c r="G74" s="80"/>
      <c r="H74" s="82"/>
      <c r="I74" s="83"/>
      <c r="J74" s="81"/>
      <c r="K74" s="80"/>
      <c r="L74" s="82"/>
      <c r="M74" s="83"/>
      <c r="N74" s="81"/>
      <c r="O74" s="187"/>
      <c r="P74" s="188"/>
      <c r="R74" s="22"/>
      <c r="S74" s="22"/>
    </row>
    <row r="75" spans="1:31" ht="18" customHeight="1" thickBot="1" thickTop="1">
      <c r="A75" s="226"/>
      <c r="B75" s="237"/>
      <c r="C75" s="220" t="s">
        <v>7</v>
      </c>
      <c r="D75" s="221"/>
      <c r="E75" s="143">
        <f>SUM(E54:E74)</f>
        <v>38</v>
      </c>
      <c r="F75" s="144">
        <f>H75+J75+L75+N75</f>
        <v>40</v>
      </c>
      <c r="G75" s="143">
        <f aca="true" t="shared" si="4" ref="G75:N75">SUM(G54:G74)</f>
        <v>0</v>
      </c>
      <c r="H75" s="145">
        <f t="shared" si="4"/>
        <v>0</v>
      </c>
      <c r="I75" s="146">
        <f t="shared" si="4"/>
        <v>8</v>
      </c>
      <c r="J75" s="147">
        <f t="shared" si="4"/>
        <v>8</v>
      </c>
      <c r="K75" s="143">
        <f t="shared" si="4"/>
        <v>12</v>
      </c>
      <c r="L75" s="145">
        <f t="shared" si="4"/>
        <v>12</v>
      </c>
      <c r="M75" s="146">
        <f t="shared" si="4"/>
        <v>20</v>
      </c>
      <c r="N75" s="147">
        <f t="shared" si="4"/>
        <v>20</v>
      </c>
      <c r="O75" s="189" t="str">
        <f>"(專業科目選修至少"&amp;E75&amp;"學分)"</f>
        <v>(專業科目選修至少38學分)</v>
      </c>
      <c r="P75" s="190"/>
      <c r="Q75" s="4"/>
      <c r="R75" s="23"/>
      <c r="S75" s="23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8" customHeight="1" thickBot="1" thickTop="1">
      <c r="A76" s="238" t="s">
        <v>79</v>
      </c>
      <c r="B76" s="239"/>
      <c r="C76" s="239"/>
      <c r="D76" s="240"/>
      <c r="E76" s="148">
        <f>O77-E52-E18-E17</f>
        <v>10</v>
      </c>
      <c r="F76" s="149">
        <f>H76+J76+L76+N76</f>
        <v>10</v>
      </c>
      <c r="G76" s="94">
        <v>0</v>
      </c>
      <c r="H76" s="95">
        <v>0</v>
      </c>
      <c r="I76" s="96">
        <v>2</v>
      </c>
      <c r="J76" s="97">
        <v>2</v>
      </c>
      <c r="K76" s="94">
        <v>4</v>
      </c>
      <c r="L76" s="95">
        <v>4</v>
      </c>
      <c r="M76" s="96">
        <v>4</v>
      </c>
      <c r="N76" s="97">
        <v>4</v>
      </c>
      <c r="O76" s="191"/>
      <c r="P76" s="192"/>
      <c r="Q76" s="4"/>
      <c r="R76" s="23"/>
      <c r="S76" s="23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17" ht="21" customHeight="1" thickBot="1">
      <c r="A77" s="222" t="s">
        <v>9</v>
      </c>
      <c r="B77" s="223"/>
      <c r="C77" s="223"/>
      <c r="D77" s="224"/>
      <c r="E77" s="134">
        <f>E17+E18+E52+E76</f>
        <v>80</v>
      </c>
      <c r="F77" s="135">
        <f aca="true" t="shared" si="5" ref="F77:N77">F17+F18+F52+F76</f>
        <v>84</v>
      </c>
      <c r="G77" s="136">
        <f t="shared" si="5"/>
        <v>20</v>
      </c>
      <c r="H77" s="137">
        <f t="shared" si="5"/>
        <v>20</v>
      </c>
      <c r="I77" s="138">
        <f t="shared" si="5"/>
        <v>20</v>
      </c>
      <c r="J77" s="139">
        <f t="shared" si="5"/>
        <v>20</v>
      </c>
      <c r="K77" s="136">
        <f t="shared" si="5"/>
        <v>20</v>
      </c>
      <c r="L77" s="137">
        <f t="shared" si="5"/>
        <v>20</v>
      </c>
      <c r="M77" s="138">
        <f t="shared" si="5"/>
        <v>20</v>
      </c>
      <c r="N77" s="139">
        <f t="shared" si="5"/>
        <v>24</v>
      </c>
      <c r="O77" s="185">
        <f>VLOOKUP(O2,畢業學分,2,0)</f>
        <v>80</v>
      </c>
      <c r="P77" s="186"/>
      <c r="Q77" s="5"/>
    </row>
    <row r="78" spans="1:17" ht="16.5">
      <c r="A78" s="20" t="s">
        <v>28</v>
      </c>
      <c r="B78" s="10"/>
      <c r="C78" s="10"/>
      <c r="D78" s="10"/>
      <c r="E78" s="2"/>
      <c r="F78" s="2"/>
      <c r="G78" s="2"/>
      <c r="H78" s="2"/>
      <c r="I78" s="2"/>
      <c r="J78" s="2"/>
      <c r="K78" s="2"/>
      <c r="L78" s="2"/>
      <c r="M78" s="2"/>
      <c r="N78" s="2"/>
      <c r="O78" s="6"/>
      <c r="P78" s="5"/>
      <c r="Q78" s="5"/>
    </row>
    <row r="79" spans="5:17" ht="16.5">
      <c r="E79" s="5"/>
      <c r="F79" s="5"/>
      <c r="G79" s="5"/>
      <c r="H79" s="5"/>
      <c r="I79" s="5"/>
      <c r="J79" s="5"/>
      <c r="K79" s="5"/>
      <c r="L79" s="5"/>
      <c r="M79" s="5"/>
      <c r="N79" s="5"/>
      <c r="O79" s="7"/>
      <c r="P79" s="5"/>
      <c r="Q79" s="5"/>
    </row>
    <row r="81" spans="3:7" ht="16.5">
      <c r="C81" s="216"/>
      <c r="D81" s="216"/>
      <c r="E81" s="2"/>
      <c r="F81" s="2"/>
      <c r="G81" s="12"/>
    </row>
  </sheetData>
  <sheetProtection sheet="1" scenarios="1" formatCells="0" formatRows="0" insertRows="0" deleteRows="0"/>
  <mergeCells count="107">
    <mergeCell ref="C9:D12"/>
    <mergeCell ref="M11:N11"/>
    <mergeCell ref="O2:P2"/>
    <mergeCell ref="A18:B18"/>
    <mergeCell ref="C18:D18"/>
    <mergeCell ref="C17:D17"/>
    <mergeCell ref="G18:H18"/>
    <mergeCell ref="O18:P18"/>
    <mergeCell ref="O14:P14"/>
    <mergeCell ref="O15:P15"/>
    <mergeCell ref="T1:U1"/>
    <mergeCell ref="B8:P8"/>
    <mergeCell ref="B7:P7"/>
    <mergeCell ref="A13:B17"/>
    <mergeCell ref="E9:E12"/>
    <mergeCell ref="G9:N9"/>
    <mergeCell ref="A9:B12"/>
    <mergeCell ref="O17:P17"/>
    <mergeCell ref="O13:P13"/>
    <mergeCell ref="O16:P16"/>
    <mergeCell ref="C81:D81"/>
    <mergeCell ref="B52:D52"/>
    <mergeCell ref="C75:D75"/>
    <mergeCell ref="A77:D77"/>
    <mergeCell ref="A19:A52"/>
    <mergeCell ref="B27:B51"/>
    <mergeCell ref="B19:B26"/>
    <mergeCell ref="A53:B75"/>
    <mergeCell ref="A76:D76"/>
    <mergeCell ref="O19:P19"/>
    <mergeCell ref="O21:P21"/>
    <mergeCell ref="A6:P6"/>
    <mergeCell ref="O9:P12"/>
    <mergeCell ref="C13:C14"/>
    <mergeCell ref="K10:N10"/>
    <mergeCell ref="I11:J11"/>
    <mergeCell ref="F9:F12"/>
    <mergeCell ref="K11:L11"/>
    <mergeCell ref="G11:H11"/>
    <mergeCell ref="O52:P52"/>
    <mergeCell ref="O54:P54"/>
    <mergeCell ref="O55:P55"/>
    <mergeCell ref="O47:P47"/>
    <mergeCell ref="O48:P48"/>
    <mergeCell ref="O49:P49"/>
    <mergeCell ref="O51:P51"/>
    <mergeCell ref="O50:P50"/>
    <mergeCell ref="C53:P53"/>
    <mergeCell ref="O35:P35"/>
    <mergeCell ref="O36:P36"/>
    <mergeCell ref="O41:P41"/>
    <mergeCell ref="O46:P46"/>
    <mergeCell ref="O44:P44"/>
    <mergeCell ref="O39:P39"/>
    <mergeCell ref="O40:P40"/>
    <mergeCell ref="O28:P28"/>
    <mergeCell ref="O27:P27"/>
    <mergeCell ref="O26:P26"/>
    <mergeCell ref="O45:P45"/>
    <mergeCell ref="O31:P31"/>
    <mergeCell ref="O37:P37"/>
    <mergeCell ref="O38:P38"/>
    <mergeCell ref="O32:P32"/>
    <mergeCell ref="O33:P33"/>
    <mergeCell ref="O34:P34"/>
    <mergeCell ref="O77:P77"/>
    <mergeCell ref="O74:P74"/>
    <mergeCell ref="O75:P75"/>
    <mergeCell ref="O60:P60"/>
    <mergeCell ref="O72:P72"/>
    <mergeCell ref="O61:P61"/>
    <mergeCell ref="O62:P62"/>
    <mergeCell ref="O63:P63"/>
    <mergeCell ref="O76:P76"/>
    <mergeCell ref="O70:P70"/>
    <mergeCell ref="M2:N2"/>
    <mergeCell ref="A2:B2"/>
    <mergeCell ref="E2:G2"/>
    <mergeCell ref="J2:L2"/>
    <mergeCell ref="H2:I2"/>
    <mergeCell ref="H4:K4"/>
    <mergeCell ref="O20:P20"/>
    <mergeCell ref="G10:J10"/>
    <mergeCell ref="O42:P42"/>
    <mergeCell ref="O22:P22"/>
    <mergeCell ref="O25:P25"/>
    <mergeCell ref="O29:P29"/>
    <mergeCell ref="O30:P30"/>
    <mergeCell ref="O23:P23"/>
    <mergeCell ref="O24:P24"/>
    <mergeCell ref="A4:C4"/>
    <mergeCell ref="E4:G4"/>
    <mergeCell ref="O71:P71"/>
    <mergeCell ref="O56:P56"/>
    <mergeCell ref="O57:P57"/>
    <mergeCell ref="O58:P58"/>
    <mergeCell ref="O59:P59"/>
    <mergeCell ref="O4:P4"/>
    <mergeCell ref="L4:N4"/>
    <mergeCell ref="O43:P43"/>
    <mergeCell ref="O66:P66"/>
    <mergeCell ref="O73:P73"/>
    <mergeCell ref="O64:P64"/>
    <mergeCell ref="O65:P65"/>
    <mergeCell ref="O67:P67"/>
    <mergeCell ref="O68:P68"/>
    <mergeCell ref="O69:P69"/>
  </mergeCells>
  <conditionalFormatting sqref="F52 F77 F13:F26">
    <cfRule type="cellIs" priority="1" dxfId="3" operator="equal" stopIfTrue="1">
      <formula>0</formula>
    </cfRule>
    <cfRule type="cellIs" priority="2" dxfId="7" operator="lessThan" stopIfTrue="1">
      <formula>E13</formula>
    </cfRule>
  </conditionalFormatting>
  <conditionalFormatting sqref="E13:E16 E77 E52 E18">
    <cfRule type="expression" priority="3" dxfId="5" stopIfTrue="1">
      <formula>E13&lt;&gt;(G13+I13+K13+M13+#REF!+#REF!+#REF!+#REF!+#REF!+#REF!)</formula>
    </cfRule>
  </conditionalFormatting>
  <conditionalFormatting sqref="P71:P72 O27:P51 P74 O71:O74 O54:P70">
    <cfRule type="expression" priority="4" dxfId="6" stopIfTrue="1">
      <formula>(($F27/$E27)&lt;2)*($O27=實習)</formula>
    </cfRule>
  </conditionalFormatting>
  <conditionalFormatting sqref="F27:F51 F54:F74">
    <cfRule type="cellIs" priority="5" dxfId="3" operator="equal" stopIfTrue="1">
      <formula>0</formula>
    </cfRule>
    <cfRule type="cellIs" priority="6" dxfId="7" operator="lessThan" stopIfTrue="1">
      <formula>E27</formula>
    </cfRule>
    <cfRule type="expression" priority="7" dxfId="6" stopIfTrue="1">
      <formula>(($F27/$E27)&lt;2)*($O27=實習)</formula>
    </cfRule>
  </conditionalFormatting>
  <conditionalFormatting sqref="E17">
    <cfRule type="expression" priority="8" dxfId="5" stopIfTrue="1">
      <formula>E17&lt;&gt;(G17+I17+K17+M17)</formula>
    </cfRule>
    <cfRule type="cellIs" priority="9" dxfId="4" operator="notEqual" stopIfTrue="1">
      <formula>14</formula>
    </cfRule>
  </conditionalFormatting>
  <conditionalFormatting sqref="E54:E74 E19:E51">
    <cfRule type="expression" priority="10" dxfId="5" stopIfTrue="1">
      <formula>E19&lt;&gt;(G19+I19+K19+M19)</formula>
    </cfRule>
  </conditionalFormatting>
  <conditionalFormatting sqref="F75">
    <cfRule type="cellIs" priority="11" dxfId="3" operator="equal" stopIfTrue="1">
      <formula>0</formula>
    </cfRule>
    <cfRule type="cellIs" priority="12" dxfId="34" operator="lessThan" stopIfTrue="1">
      <formula>E75</formula>
    </cfRule>
    <cfRule type="cellIs" priority="13" dxfId="35" operator="notEqual" stopIfTrue="1">
      <formula>F76</formula>
    </cfRule>
  </conditionalFormatting>
  <conditionalFormatting sqref="J18 L18 N18">
    <cfRule type="cellIs" priority="10" dxfId="3" operator="equal" stopIfTrue="1">
      <formula>0</formula>
    </cfRule>
  </conditionalFormatting>
  <conditionalFormatting sqref="U2">
    <cfRule type="cellIs" priority="15" dxfId="36" operator="equal" stopIfTrue="1">
      <formula>""</formula>
    </cfRule>
    <cfRule type="cellIs" priority="16" dxfId="37" operator="lessThan" stopIfTrue="1">
      <formula>$O$4</formula>
    </cfRule>
  </conditionalFormatting>
  <conditionalFormatting sqref="O4:P4">
    <cfRule type="cellIs" priority="17" dxfId="36" operator="equal" stopIfTrue="1">
      <formula>""</formula>
    </cfRule>
    <cfRule type="cellIs" priority="18" dxfId="37" operator="lessThan" stopIfTrue="1">
      <formula>$H$4</formula>
    </cfRule>
  </conditionalFormatting>
  <conditionalFormatting sqref="H4:K4">
    <cfRule type="cellIs" priority="19" dxfId="36" operator="equal" stopIfTrue="1">
      <formula>""</formula>
    </cfRule>
    <cfRule type="cellIs" priority="20" dxfId="37" operator="lessThan" stopIfTrue="1">
      <formula>$D$4</formula>
    </cfRule>
  </conditionalFormatting>
  <conditionalFormatting sqref="G77 I77 K77 M77">
    <cfRule type="cellIs" priority="21" dxfId="0" operator="notBetween" stopIfTrue="1">
      <formula>9</formula>
      <formula>28</formula>
    </cfRule>
  </conditionalFormatting>
  <conditionalFormatting sqref="H77 J77 L77 N77">
    <cfRule type="cellIs" priority="22" dxfId="1" operator="between" stopIfTrue="1">
      <formula>32</formula>
      <formula>45</formula>
    </cfRule>
    <cfRule type="cellIs" priority="23" dxfId="0" operator="notBetween" stopIfTrue="1">
      <formula>9</formula>
      <formula>45</formula>
    </cfRule>
  </conditionalFormatting>
  <conditionalFormatting sqref="G76:N76">
    <cfRule type="cellIs" priority="24" dxfId="37" operator="greaterThan" stopIfTrue="1">
      <formula>G75</formula>
    </cfRule>
  </conditionalFormatting>
  <conditionalFormatting sqref="E76">
    <cfRule type="expression" priority="25" dxfId="5" stopIfTrue="1">
      <formula>E76&lt;&gt;(G76+I76+K76+M76)</formula>
    </cfRule>
    <cfRule type="cellIs" priority="26" dxfId="37" operator="greaterThan" stopIfTrue="1">
      <formula>E75</formula>
    </cfRule>
  </conditionalFormatting>
  <conditionalFormatting sqref="F76">
    <cfRule type="cellIs" priority="27" dxfId="6" operator="lessThan" stopIfTrue="1">
      <formula>E76</formula>
    </cfRule>
    <cfRule type="cellIs" priority="28" dxfId="37" operator="greaterThan" stopIfTrue="1">
      <formula>F75</formula>
    </cfRule>
  </conditionalFormatting>
  <conditionalFormatting sqref="G75:N75 E75">
    <cfRule type="cellIs" priority="29" dxfId="37" operator="lessThan" stopIfTrue="1">
      <formula>E76</formula>
    </cfRule>
    <cfRule type="cellIs" priority="30" dxfId="35" operator="notEqual" stopIfTrue="1">
      <formula>E76</formula>
    </cfRule>
  </conditionalFormatting>
  <dataValidations count="10">
    <dataValidation type="list" allowBlank="1" showInputMessage="1" showErrorMessage="1" sqref="J2">
      <formula1>INDIRECT($R2)</formula1>
    </dataValidation>
    <dataValidation type="list" allowBlank="1" showInputMessage="1" showErrorMessage="1" sqref="O27:P51 P74 O54:O74 P54:P72">
      <formula1>備註</formula1>
    </dataValidation>
    <dataValidation type="list" allowBlank="1" showInputMessage="1" showErrorMessage="1" sqref="E2">
      <formula1>科系名稱</formula1>
    </dataValidation>
    <dataValidation type="list" allowBlank="1" showInputMessage="1" showErrorMessage="1" sqref="C2">
      <formula1>入學年</formula1>
    </dataValidation>
    <dataValidation type="list" allowBlank="1" showInputMessage="1" showErrorMessage="1" sqref="O2">
      <formula1>"二年制在職專班,二年制"</formula1>
    </dataValidation>
    <dataValidation type="list" allowBlank="1" showInputMessage="1" showErrorMessage="1" sqref="I18 K18 M18">
      <formula1>"2,4"</formula1>
    </dataValidation>
    <dataValidation type="date" operator="greaterThanOrEqual" allowBlank="1" showInputMessage="1" showErrorMessage="1" sqref="D4">
      <formula1>DATE(C2+1909,8,1)</formula1>
    </dataValidation>
    <dataValidation type="date" operator="greaterThanOrEqual" allowBlank="1" showInputMessage="1" showErrorMessage="1" sqref="H4:K4">
      <formula1>D4</formula1>
    </dataValidation>
    <dataValidation type="date" operator="greaterThanOrEqual" allowBlank="1" showInputMessage="1" showErrorMessage="1" sqref="O4:P4">
      <formula1>H4</formula1>
    </dataValidation>
    <dataValidation type="date" operator="greaterThanOrEqual" allowBlank="1" showInputMessage="1" showErrorMessage="1" sqref="U2">
      <formula1>O4</formula1>
    </dataValidation>
  </dataValidations>
  <printOptions horizontalCentered="1"/>
  <pageMargins left="0.5905511811023623" right="0.5905511811023623" top="0.4724409448818898" bottom="0.4724409448818898" header="0.3937007874015748" footer="0.393700787401574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ySplit="5" topLeftCell="BM6" activePane="bottomLeft" state="frozen"/>
      <selection pane="topLeft" activeCell="A1" sqref="A1"/>
      <selection pane="bottomLeft" activeCell="K9" sqref="K9"/>
    </sheetView>
  </sheetViews>
  <sheetFormatPr defaultColWidth="9.00390625" defaultRowHeight="16.5"/>
  <cols>
    <col min="1" max="1" width="5.00390625" style="113" customWidth="1"/>
    <col min="2" max="2" width="19.875" style="113" customWidth="1"/>
    <col min="3" max="3" width="5.125" style="113" customWidth="1"/>
    <col min="4" max="4" width="6.375" style="113" customWidth="1"/>
    <col min="5" max="5" width="19.875" style="113" customWidth="1"/>
    <col min="6" max="6" width="5.125" style="113" customWidth="1"/>
    <col min="7" max="7" width="6.375" style="113" customWidth="1"/>
    <col min="8" max="8" width="23.625" style="113" customWidth="1"/>
    <col min="9" max="16384" width="9.00390625" style="113" customWidth="1"/>
  </cols>
  <sheetData>
    <row r="1" spans="1:8" s="112" customFormat="1" ht="33" thickBot="1" thickTop="1">
      <c r="A1" s="110" t="s">
        <v>89</v>
      </c>
      <c r="B1" s="111" t="s">
        <v>88</v>
      </c>
      <c r="D1" s="287"/>
      <c r="E1" s="287"/>
      <c r="F1" s="287"/>
      <c r="G1" s="287"/>
      <c r="H1" s="287"/>
    </row>
    <row r="2" s="112" customFormat="1" ht="11.25" customHeight="1" thickTop="1"/>
    <row r="3" spans="1:8" ht="22.5" customHeight="1">
      <c r="A3" s="286" t="e">
        <f ca="1">INDIRECT("入學年_"&amp;LEFT(B1,2))&amp;"學年度入學 "&amp;INDIRECT("選定科別_"&amp;LEFT(B1,2))&amp;" "&amp;INDIRECT("選定學制_"&amp;LEFT(B1,2))&amp;" 課程名稱學分時數異動沿革表"</f>
        <v>#REF!</v>
      </c>
      <c r="B3" s="286"/>
      <c r="C3" s="286"/>
      <c r="D3" s="286"/>
      <c r="E3" s="286"/>
      <c r="F3" s="286"/>
      <c r="G3" s="286"/>
      <c r="H3" s="286"/>
    </row>
    <row r="4" ht="7.5" customHeight="1"/>
    <row r="5" spans="1:8" s="115" customFormat="1" ht="34.5" customHeight="1">
      <c r="A5" s="114" t="s">
        <v>106</v>
      </c>
      <c r="B5" s="114" t="s">
        <v>86</v>
      </c>
      <c r="C5" s="114" t="s">
        <v>107</v>
      </c>
      <c r="D5" s="114" t="s">
        <v>108</v>
      </c>
      <c r="E5" s="114" t="s">
        <v>87</v>
      </c>
      <c r="F5" s="114" t="s">
        <v>107</v>
      </c>
      <c r="G5" s="114" t="s">
        <v>108</v>
      </c>
      <c r="H5" s="114" t="s">
        <v>109</v>
      </c>
    </row>
    <row r="6" spans="1:8" ht="24" customHeight="1">
      <c r="A6" s="118">
        <f>ROW()-ROW($A$5)</f>
        <v>1</v>
      </c>
      <c r="B6" s="116"/>
      <c r="C6" s="117"/>
      <c r="D6" s="117"/>
      <c r="E6" s="116"/>
      <c r="F6" s="117"/>
      <c r="G6" s="117"/>
      <c r="H6" s="116"/>
    </row>
    <row r="7" spans="1:8" ht="24" customHeight="1">
      <c r="A7" s="118">
        <f aca="true" t="shared" si="0" ref="A7:A35">ROW()-ROW($A$5)</f>
        <v>2</v>
      </c>
      <c r="B7" s="116"/>
      <c r="C7" s="117"/>
      <c r="D7" s="117"/>
      <c r="E7" s="116"/>
      <c r="F7" s="117"/>
      <c r="G7" s="117"/>
      <c r="H7" s="116"/>
    </row>
    <row r="8" spans="1:8" ht="24" customHeight="1">
      <c r="A8" s="118">
        <f t="shared" si="0"/>
        <v>3</v>
      </c>
      <c r="B8" s="116"/>
      <c r="C8" s="117"/>
      <c r="D8" s="117"/>
      <c r="E8" s="116"/>
      <c r="F8" s="117"/>
      <c r="G8" s="117"/>
      <c r="H8" s="116"/>
    </row>
    <row r="9" spans="1:8" ht="24" customHeight="1">
      <c r="A9" s="118">
        <f t="shared" si="0"/>
        <v>4</v>
      </c>
      <c r="B9" s="116"/>
      <c r="C9" s="117"/>
      <c r="D9" s="117"/>
      <c r="E9" s="116"/>
      <c r="F9" s="117"/>
      <c r="G9" s="117"/>
      <c r="H9" s="116"/>
    </row>
    <row r="10" spans="1:8" ht="24" customHeight="1">
      <c r="A10" s="118">
        <f t="shared" si="0"/>
        <v>5</v>
      </c>
      <c r="B10" s="116"/>
      <c r="C10" s="117"/>
      <c r="D10" s="117"/>
      <c r="E10" s="116"/>
      <c r="F10" s="117"/>
      <c r="G10" s="117"/>
      <c r="H10" s="116"/>
    </row>
    <row r="11" spans="1:8" ht="24" customHeight="1">
      <c r="A11" s="118">
        <f t="shared" si="0"/>
        <v>6</v>
      </c>
      <c r="B11" s="116"/>
      <c r="C11" s="117"/>
      <c r="D11" s="117"/>
      <c r="E11" s="116"/>
      <c r="F11" s="117"/>
      <c r="G11" s="117"/>
      <c r="H11" s="116"/>
    </row>
    <row r="12" spans="1:8" ht="24" customHeight="1">
      <c r="A12" s="118">
        <f t="shared" si="0"/>
        <v>7</v>
      </c>
      <c r="B12" s="116"/>
      <c r="C12" s="117"/>
      <c r="D12" s="117"/>
      <c r="E12" s="116"/>
      <c r="F12" s="117"/>
      <c r="G12" s="117"/>
      <c r="H12" s="116"/>
    </row>
    <row r="13" spans="1:8" ht="24" customHeight="1">
      <c r="A13" s="118">
        <f t="shared" si="0"/>
        <v>8</v>
      </c>
      <c r="B13" s="116"/>
      <c r="C13" s="117"/>
      <c r="D13" s="117"/>
      <c r="E13" s="116"/>
      <c r="F13" s="117"/>
      <c r="G13" s="117"/>
      <c r="H13" s="116"/>
    </row>
    <row r="14" spans="1:8" ht="24" customHeight="1">
      <c r="A14" s="118">
        <f t="shared" si="0"/>
        <v>9</v>
      </c>
      <c r="B14" s="116"/>
      <c r="C14" s="117"/>
      <c r="D14" s="117"/>
      <c r="E14" s="116"/>
      <c r="F14" s="117"/>
      <c r="G14" s="117"/>
      <c r="H14" s="116"/>
    </row>
    <row r="15" spans="1:8" ht="24" customHeight="1">
      <c r="A15" s="118">
        <f t="shared" si="0"/>
        <v>10</v>
      </c>
      <c r="B15" s="116"/>
      <c r="C15" s="117"/>
      <c r="D15" s="117"/>
      <c r="E15" s="116"/>
      <c r="F15" s="117"/>
      <c r="G15" s="117"/>
      <c r="H15" s="116"/>
    </row>
    <row r="16" spans="1:8" ht="24" customHeight="1">
      <c r="A16" s="118">
        <f t="shared" si="0"/>
        <v>11</v>
      </c>
      <c r="B16" s="116"/>
      <c r="C16" s="117"/>
      <c r="D16" s="117"/>
      <c r="E16" s="116"/>
      <c r="F16" s="117"/>
      <c r="G16" s="117"/>
      <c r="H16" s="116"/>
    </row>
    <row r="17" spans="1:8" ht="24" customHeight="1">
      <c r="A17" s="118">
        <f t="shared" si="0"/>
        <v>12</v>
      </c>
      <c r="B17" s="116"/>
      <c r="C17" s="117"/>
      <c r="D17" s="117"/>
      <c r="E17" s="116"/>
      <c r="F17" s="117"/>
      <c r="G17" s="117"/>
      <c r="H17" s="116"/>
    </row>
    <row r="18" spans="1:8" ht="24" customHeight="1">
      <c r="A18" s="118">
        <f t="shared" si="0"/>
        <v>13</v>
      </c>
      <c r="B18" s="116"/>
      <c r="C18" s="117"/>
      <c r="D18" s="117"/>
      <c r="E18" s="116"/>
      <c r="F18" s="117"/>
      <c r="G18" s="117"/>
      <c r="H18" s="116"/>
    </row>
    <row r="19" spans="1:8" ht="24" customHeight="1">
      <c r="A19" s="118">
        <f t="shared" si="0"/>
        <v>14</v>
      </c>
      <c r="B19" s="116"/>
      <c r="C19" s="117"/>
      <c r="D19" s="117"/>
      <c r="E19" s="116"/>
      <c r="F19" s="117"/>
      <c r="G19" s="117"/>
      <c r="H19" s="116"/>
    </row>
    <row r="20" spans="1:8" ht="24" customHeight="1">
      <c r="A20" s="118">
        <f t="shared" si="0"/>
        <v>15</v>
      </c>
      <c r="B20" s="116"/>
      <c r="C20" s="117"/>
      <c r="D20" s="117"/>
      <c r="E20" s="116"/>
      <c r="F20" s="117"/>
      <c r="G20" s="117"/>
      <c r="H20" s="116"/>
    </row>
    <row r="21" spans="1:8" ht="24" customHeight="1">
      <c r="A21" s="118">
        <f t="shared" si="0"/>
        <v>16</v>
      </c>
      <c r="B21" s="116"/>
      <c r="C21" s="117"/>
      <c r="D21" s="117"/>
      <c r="E21" s="116"/>
      <c r="F21" s="117"/>
      <c r="G21" s="117"/>
      <c r="H21" s="116"/>
    </row>
    <row r="22" spans="1:8" ht="24" customHeight="1">
      <c r="A22" s="118">
        <f t="shared" si="0"/>
        <v>17</v>
      </c>
      <c r="B22" s="116"/>
      <c r="C22" s="117"/>
      <c r="D22" s="117"/>
      <c r="E22" s="116"/>
      <c r="F22" s="117"/>
      <c r="G22" s="117"/>
      <c r="H22" s="116"/>
    </row>
    <row r="23" spans="1:8" ht="24" customHeight="1">
      <c r="A23" s="118">
        <f t="shared" si="0"/>
        <v>18</v>
      </c>
      <c r="B23" s="116"/>
      <c r="C23" s="117"/>
      <c r="D23" s="117"/>
      <c r="E23" s="116"/>
      <c r="F23" s="117"/>
      <c r="G23" s="117"/>
      <c r="H23" s="116"/>
    </row>
    <row r="24" spans="1:8" ht="24" customHeight="1">
      <c r="A24" s="118">
        <f t="shared" si="0"/>
        <v>19</v>
      </c>
      <c r="B24" s="116"/>
      <c r="C24" s="117"/>
      <c r="D24" s="117"/>
      <c r="E24" s="116"/>
      <c r="F24" s="117"/>
      <c r="G24" s="117"/>
      <c r="H24" s="116"/>
    </row>
    <row r="25" spans="1:8" ht="24" customHeight="1">
      <c r="A25" s="118">
        <f t="shared" si="0"/>
        <v>20</v>
      </c>
      <c r="B25" s="116"/>
      <c r="C25" s="117"/>
      <c r="D25" s="117"/>
      <c r="E25" s="116"/>
      <c r="F25" s="117"/>
      <c r="G25" s="117"/>
      <c r="H25" s="116"/>
    </row>
    <row r="26" spans="1:8" ht="24" customHeight="1">
      <c r="A26" s="118">
        <f t="shared" si="0"/>
        <v>21</v>
      </c>
      <c r="B26" s="116"/>
      <c r="C26" s="117"/>
      <c r="D26" s="117"/>
      <c r="E26" s="116"/>
      <c r="F26" s="117"/>
      <c r="G26" s="117"/>
      <c r="H26" s="116"/>
    </row>
    <row r="27" spans="1:8" ht="24" customHeight="1">
      <c r="A27" s="118">
        <f t="shared" si="0"/>
        <v>22</v>
      </c>
      <c r="B27" s="116"/>
      <c r="C27" s="117"/>
      <c r="D27" s="117"/>
      <c r="E27" s="116"/>
      <c r="F27" s="117"/>
      <c r="G27" s="117"/>
      <c r="H27" s="116"/>
    </row>
    <row r="28" spans="1:8" ht="24" customHeight="1">
      <c r="A28" s="118">
        <f t="shared" si="0"/>
        <v>23</v>
      </c>
      <c r="B28" s="116"/>
      <c r="C28" s="117"/>
      <c r="D28" s="117"/>
      <c r="E28" s="116"/>
      <c r="F28" s="117"/>
      <c r="G28" s="117"/>
      <c r="H28" s="116"/>
    </row>
    <row r="29" spans="1:8" ht="24" customHeight="1">
      <c r="A29" s="118">
        <f t="shared" si="0"/>
        <v>24</v>
      </c>
      <c r="B29" s="116"/>
      <c r="C29" s="117"/>
      <c r="D29" s="117"/>
      <c r="E29" s="116"/>
      <c r="F29" s="117"/>
      <c r="G29" s="117"/>
      <c r="H29" s="116"/>
    </row>
    <row r="30" spans="1:8" ht="24" customHeight="1">
      <c r="A30" s="118">
        <f t="shared" si="0"/>
        <v>25</v>
      </c>
      <c r="B30" s="116"/>
      <c r="C30" s="117"/>
      <c r="D30" s="117"/>
      <c r="E30" s="116"/>
      <c r="F30" s="117"/>
      <c r="G30" s="117"/>
      <c r="H30" s="116"/>
    </row>
    <row r="31" spans="1:8" ht="24" customHeight="1">
      <c r="A31" s="118">
        <f t="shared" si="0"/>
        <v>26</v>
      </c>
      <c r="B31" s="116"/>
      <c r="C31" s="117"/>
      <c r="D31" s="117"/>
      <c r="E31" s="116"/>
      <c r="F31" s="117"/>
      <c r="G31" s="117"/>
      <c r="H31" s="116"/>
    </row>
    <row r="32" spans="1:8" ht="24" customHeight="1">
      <c r="A32" s="118">
        <f t="shared" si="0"/>
        <v>27</v>
      </c>
      <c r="B32" s="116"/>
      <c r="C32" s="117"/>
      <c r="D32" s="117"/>
      <c r="E32" s="116"/>
      <c r="F32" s="117"/>
      <c r="G32" s="117"/>
      <c r="H32" s="116"/>
    </row>
    <row r="33" spans="1:8" ht="24" customHeight="1">
      <c r="A33" s="118">
        <f t="shared" si="0"/>
        <v>28</v>
      </c>
      <c r="B33" s="116"/>
      <c r="C33" s="117"/>
      <c r="D33" s="117"/>
      <c r="E33" s="116"/>
      <c r="F33" s="117"/>
      <c r="G33" s="117"/>
      <c r="H33" s="116"/>
    </row>
    <row r="34" spans="1:8" ht="24" customHeight="1">
      <c r="A34" s="118">
        <f t="shared" si="0"/>
        <v>29</v>
      </c>
      <c r="B34" s="116"/>
      <c r="C34" s="117"/>
      <c r="D34" s="117"/>
      <c r="E34" s="116"/>
      <c r="F34" s="117"/>
      <c r="G34" s="117"/>
      <c r="H34" s="116"/>
    </row>
    <row r="35" spans="1:8" ht="24" customHeight="1">
      <c r="A35" s="118">
        <f t="shared" si="0"/>
        <v>30</v>
      </c>
      <c r="B35" s="116"/>
      <c r="C35" s="117"/>
      <c r="D35" s="117"/>
      <c r="E35" s="116"/>
      <c r="F35" s="117"/>
      <c r="G35" s="117"/>
      <c r="H35" s="116"/>
    </row>
    <row r="36" spans="1:8" ht="18.75" customHeight="1">
      <c r="A36" s="288" t="e">
        <f ca="1">"* 本表為"&amp;INDIRECT("入學年_"&amp;LEFT($B$1,2))&amp;"學年度入學之課程規劃與"&amp;(INDIRECT("入學年_"&amp;LEFT($B$1,2))-1)&amp;"學年度入學之課程規劃新舊對照異動沿革說明表"</f>
        <v>#REF!</v>
      </c>
      <c r="B36" s="288"/>
      <c r="C36" s="288"/>
      <c r="D36" s="288"/>
      <c r="E36" s="288"/>
      <c r="F36" s="288"/>
      <c r="G36" s="288"/>
      <c r="H36" s="288"/>
    </row>
  </sheetData>
  <sheetProtection sheet="1" objects="1" scenarios="1"/>
  <mergeCells count="3">
    <mergeCell ref="A3:H3"/>
    <mergeCell ref="D1:H1"/>
    <mergeCell ref="A36:H36"/>
  </mergeCells>
  <dataValidations count="4">
    <dataValidation type="list" allowBlank="1" showInputMessage="1" showErrorMessage="1" sqref="B1">
      <formula1>"五專,在職專班"</formula1>
    </dataValidation>
    <dataValidation type="list" allowBlank="1" showInputMessage="1" showErrorMessage="1" sqref="C6:C35 F6:F35">
      <formula1>"必,選"</formula1>
    </dataValidation>
    <dataValidation type="list" allowBlank="1" showInputMessage="1" showErrorMessage="1" sqref="D6:D35 G6:G35">
      <formula1>選單_學分時數</formula1>
    </dataValidation>
    <dataValidation type="list" allowBlank="1" showInputMessage="1" showErrorMessage="1" sqref="H6:H35">
      <formula1>選單_異動原因</formula1>
    </dataValidation>
  </dataValidations>
  <printOptions horizontalCentered="1"/>
  <pageMargins left="0.3937007874015748" right="0.3937007874015748" top="0.6299212598425197" bottom="0.4724409448818898" header="0.3937007874015748" footer="0.3937007874015748"/>
  <pageSetup horizontalDpi="600" verticalDpi="600" orientation="portrait" paperSize="9" r:id="rId1"/>
  <headerFooter alignWithMargins="0">
    <oddFooter>&amp;R&amp;11&amp;P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9" sqref="P9:P11"/>
    </sheetView>
  </sheetViews>
  <sheetFormatPr defaultColWidth="9.00390625" defaultRowHeight="16.5"/>
  <cols>
    <col min="1" max="1" width="11.375" style="40" customWidth="1"/>
    <col min="2" max="2" width="7.25390625" style="45" customWidth="1"/>
    <col min="3" max="3" width="7.00390625" style="45" customWidth="1"/>
    <col min="4" max="4" width="7.375" style="45" customWidth="1"/>
    <col min="5" max="5" width="1.00390625" style="45" customWidth="1"/>
    <col min="6" max="7" width="5.625" style="45" customWidth="1"/>
    <col min="8" max="8" width="1.37890625" style="40" customWidth="1"/>
    <col min="9" max="10" width="8.75390625" style="45" bestFit="1" customWidth="1"/>
    <col min="11" max="11" width="8.625" style="40" customWidth="1"/>
    <col min="12" max="13" width="9.00390625" style="40" bestFit="1" customWidth="1"/>
    <col min="14" max="14" width="1.875" style="40" customWidth="1"/>
    <col min="15" max="15" width="10.50390625" style="40" customWidth="1"/>
    <col min="16" max="16" width="13.375" style="40" customWidth="1"/>
    <col min="17" max="17" width="3.875" style="40" customWidth="1"/>
    <col min="18" max="18" width="12.25390625" style="40" customWidth="1"/>
    <col min="19" max="19" width="5.00390625" style="45" customWidth="1"/>
    <col min="20" max="20" width="3.375" style="40" customWidth="1"/>
    <col min="21" max="21" width="4.75390625" style="45" customWidth="1"/>
    <col min="22" max="22" width="2.125" style="40" customWidth="1"/>
    <col min="23" max="23" width="6.75390625" style="45" customWidth="1"/>
    <col min="24" max="24" width="4.625" style="40" customWidth="1"/>
    <col min="25" max="25" width="7.50390625" style="40" customWidth="1"/>
    <col min="26" max="26" width="21.875" style="40" customWidth="1"/>
    <col min="27" max="16384" width="9.00390625" style="40" customWidth="1"/>
  </cols>
  <sheetData>
    <row r="1" spans="1:26" ht="31.5" customHeight="1">
      <c r="A1" s="41" t="s">
        <v>19</v>
      </c>
      <c r="B1" s="41" t="s">
        <v>24</v>
      </c>
      <c r="C1" s="41" t="s">
        <v>23</v>
      </c>
      <c r="D1" s="41" t="s">
        <v>23</v>
      </c>
      <c r="F1" s="41" t="s">
        <v>25</v>
      </c>
      <c r="G1" s="41" t="s">
        <v>26</v>
      </c>
      <c r="I1" s="47" t="s">
        <v>50</v>
      </c>
      <c r="J1" s="47" t="s">
        <v>51</v>
      </c>
      <c r="K1" s="48" t="s">
        <v>52</v>
      </c>
      <c r="L1" s="48" t="s">
        <v>53</v>
      </c>
      <c r="M1" s="48" t="s">
        <v>54</v>
      </c>
      <c r="O1" s="41" t="s">
        <v>61</v>
      </c>
      <c r="P1" s="41" t="s">
        <v>58</v>
      </c>
      <c r="R1" s="41" t="s">
        <v>19</v>
      </c>
      <c r="S1" s="48" t="s">
        <v>85</v>
      </c>
      <c r="U1" s="48" t="s">
        <v>103</v>
      </c>
      <c r="W1" s="121" t="s">
        <v>118</v>
      </c>
      <c r="X1" s="48" t="s">
        <v>116</v>
      </c>
      <c r="Y1" s="48" t="s">
        <v>113</v>
      </c>
      <c r="Z1" s="48" t="s">
        <v>117</v>
      </c>
    </row>
    <row r="2" spans="1:26" ht="14.25">
      <c r="A2" s="39" t="s">
        <v>11</v>
      </c>
      <c r="B2" s="44" t="s">
        <v>43</v>
      </c>
      <c r="C2" s="44"/>
      <c r="D2" s="44"/>
      <c r="F2" s="44"/>
      <c r="G2" s="44"/>
      <c r="I2" s="46">
        <v>5</v>
      </c>
      <c r="J2" s="46">
        <v>4</v>
      </c>
      <c r="K2" s="44">
        <f>IF(B2="","",4-(I2&gt;0)-(J2&gt;0))</f>
        <v>2</v>
      </c>
      <c r="L2" s="44">
        <v>4</v>
      </c>
      <c r="M2" s="44">
        <f>IF(B2="","",IF(A2="護理科",0,2))</f>
        <v>0</v>
      </c>
      <c r="O2" s="44">
        <v>0</v>
      </c>
      <c r="P2" s="44"/>
      <c r="R2" s="39" t="str">
        <f>IF(A2="","",A2)</f>
        <v>護理科</v>
      </c>
      <c r="S2" s="108">
        <v>2010</v>
      </c>
      <c r="U2" s="108" t="s">
        <v>96</v>
      </c>
      <c r="W2" s="122"/>
      <c r="X2" s="46"/>
      <c r="Y2" s="119"/>
      <c r="Z2" s="46"/>
    </row>
    <row r="3" spans="1:26" ht="14.25">
      <c r="A3" s="39" t="s">
        <v>12</v>
      </c>
      <c r="B3" s="44" t="s">
        <v>43</v>
      </c>
      <c r="C3" s="44"/>
      <c r="D3" s="44"/>
      <c r="F3" s="44" t="s">
        <v>44</v>
      </c>
      <c r="G3" s="44" t="s">
        <v>45</v>
      </c>
      <c r="I3" s="46">
        <v>5</v>
      </c>
      <c r="J3" s="46">
        <v>5</v>
      </c>
      <c r="K3" s="44">
        <f aca="true" t="shared" si="0" ref="K3:K14">IF(B3="","",4-(I3&gt;0)-(J3&gt;0))</f>
        <v>2</v>
      </c>
      <c r="L3" s="44">
        <f aca="true" t="shared" si="1" ref="L3:L14">IF(B3="","",4-K3+M3)</f>
        <v>4</v>
      </c>
      <c r="M3" s="44">
        <f aca="true" t="shared" si="2" ref="M3:M14">IF(B3="","",IF(A3="護理科",0,2))</f>
        <v>2</v>
      </c>
      <c r="O3" s="44">
        <v>2</v>
      </c>
      <c r="P3" s="44" t="s">
        <v>48</v>
      </c>
      <c r="R3" s="39" t="str">
        <f aca="true" t="shared" si="3" ref="R3:S16">IF(A3="","",A3)</f>
        <v>復健科</v>
      </c>
      <c r="S3" s="108">
        <v>2020</v>
      </c>
      <c r="U3" s="108" t="s">
        <v>97</v>
      </c>
      <c r="W3" s="122" t="str">
        <f aca="true" t="shared" si="4" ref="W3:W18">X3&amp;Y3</f>
        <v>9840168</v>
      </c>
      <c r="X3" s="46">
        <v>98</v>
      </c>
      <c r="Y3" s="119">
        <v>40168</v>
      </c>
      <c r="Z3" s="46" t="s">
        <v>122</v>
      </c>
    </row>
    <row r="4" spans="1:26" ht="14.25">
      <c r="A4" s="39" t="s">
        <v>13</v>
      </c>
      <c r="B4" s="44" t="s">
        <v>43</v>
      </c>
      <c r="C4" s="44"/>
      <c r="D4" s="44"/>
      <c r="F4" s="44"/>
      <c r="G4" s="44"/>
      <c r="I4" s="46">
        <v>5</v>
      </c>
      <c r="J4" s="46"/>
      <c r="K4" s="44">
        <f t="shared" si="0"/>
        <v>3</v>
      </c>
      <c r="L4" s="44">
        <f t="shared" si="1"/>
        <v>3</v>
      </c>
      <c r="M4" s="44">
        <f t="shared" si="2"/>
        <v>2</v>
      </c>
      <c r="O4" s="41" t="s">
        <v>60</v>
      </c>
      <c r="P4" s="41" t="s">
        <v>57</v>
      </c>
      <c r="R4" s="39" t="str">
        <f t="shared" si="3"/>
        <v>醫事檢驗科</v>
      </c>
      <c r="S4" s="108">
        <v>2030</v>
      </c>
      <c r="U4" s="108" t="s">
        <v>90</v>
      </c>
      <c r="W4" s="122" t="str">
        <f t="shared" si="4"/>
        <v>9840959</v>
      </c>
      <c r="X4" s="46">
        <v>98</v>
      </c>
      <c r="Y4" s="119">
        <v>40959</v>
      </c>
      <c r="Z4" s="46" t="s">
        <v>121</v>
      </c>
    </row>
    <row r="5" spans="1:26" ht="14.25">
      <c r="A5" s="39" t="s">
        <v>14</v>
      </c>
      <c r="B5" s="44" t="s">
        <v>43</v>
      </c>
      <c r="C5" s="44" t="s">
        <v>46</v>
      </c>
      <c r="D5" s="44"/>
      <c r="F5" s="44"/>
      <c r="G5" s="44"/>
      <c r="I5" s="46">
        <v>5</v>
      </c>
      <c r="J5" s="46">
        <v>4</v>
      </c>
      <c r="K5" s="44">
        <f t="shared" si="0"/>
        <v>2</v>
      </c>
      <c r="L5" s="44">
        <f t="shared" si="1"/>
        <v>4</v>
      </c>
      <c r="M5" s="44">
        <f t="shared" si="2"/>
        <v>2</v>
      </c>
      <c r="O5" s="44">
        <v>2</v>
      </c>
      <c r="P5" s="44" t="s">
        <v>47</v>
      </c>
      <c r="R5" s="39" t="str">
        <f t="shared" si="3"/>
        <v>視光學科</v>
      </c>
      <c r="S5" s="108">
        <v>2040</v>
      </c>
      <c r="U5" s="108" t="s">
        <v>91</v>
      </c>
      <c r="W5" s="122" t="str">
        <f t="shared" si="4"/>
        <v>9841764</v>
      </c>
      <c r="X5" s="46">
        <v>98</v>
      </c>
      <c r="Y5" s="119">
        <v>41764</v>
      </c>
      <c r="Z5" s="46" t="s">
        <v>115</v>
      </c>
    </row>
    <row r="6" spans="1:26" ht="14.25">
      <c r="A6" s="39" t="s">
        <v>82</v>
      </c>
      <c r="B6" s="44" t="s">
        <v>27</v>
      </c>
      <c r="C6" s="44" t="s">
        <v>31</v>
      </c>
      <c r="D6" s="46" t="s">
        <v>32</v>
      </c>
      <c r="F6" s="44"/>
      <c r="G6" s="44"/>
      <c r="I6" s="46">
        <v>5</v>
      </c>
      <c r="J6" s="46">
        <v>4</v>
      </c>
      <c r="K6" s="44">
        <f t="shared" si="0"/>
        <v>2</v>
      </c>
      <c r="L6" s="44">
        <f t="shared" si="1"/>
        <v>4</v>
      </c>
      <c r="M6" s="44">
        <f t="shared" si="2"/>
        <v>2</v>
      </c>
      <c r="O6" s="44">
        <v>3</v>
      </c>
      <c r="P6" s="44" t="s">
        <v>49</v>
      </c>
      <c r="R6" s="39" t="str">
        <f t="shared" si="3"/>
        <v>餐旅管理科</v>
      </c>
      <c r="S6" s="108">
        <v>2071</v>
      </c>
      <c r="U6" s="108"/>
      <c r="W6" s="122" t="str">
        <f t="shared" si="4"/>
        <v>9940959</v>
      </c>
      <c r="X6" s="46">
        <v>99</v>
      </c>
      <c r="Y6" s="119">
        <v>40959</v>
      </c>
      <c r="Z6" s="46" t="s">
        <v>121</v>
      </c>
    </row>
    <row r="7" spans="1:26" ht="14.25">
      <c r="A7" s="39" t="s">
        <v>15</v>
      </c>
      <c r="B7" s="44" t="s">
        <v>27</v>
      </c>
      <c r="C7" s="44"/>
      <c r="D7" s="46" t="s">
        <v>32</v>
      </c>
      <c r="F7" s="44"/>
      <c r="G7" s="44"/>
      <c r="I7" s="46"/>
      <c r="J7" s="46"/>
      <c r="K7" s="44">
        <f t="shared" si="0"/>
        <v>4</v>
      </c>
      <c r="L7" s="44">
        <f t="shared" si="1"/>
        <v>2</v>
      </c>
      <c r="M7" s="44">
        <f t="shared" si="2"/>
        <v>2</v>
      </c>
      <c r="O7" s="44">
        <v>4</v>
      </c>
      <c r="P7" s="44" t="s">
        <v>55</v>
      </c>
      <c r="R7" s="39" t="str">
        <f t="shared" si="3"/>
        <v>職業安全衛生科</v>
      </c>
      <c r="S7" s="108">
        <v>2120</v>
      </c>
      <c r="U7" s="108" t="s">
        <v>92</v>
      </c>
      <c r="W7" s="122" t="str">
        <f t="shared" si="4"/>
        <v>9941361</v>
      </c>
      <c r="X7" s="46">
        <v>99</v>
      </c>
      <c r="Y7" s="119">
        <v>41361</v>
      </c>
      <c r="Z7" s="46" t="s">
        <v>120</v>
      </c>
    </row>
    <row r="8" spans="1:26" ht="14.25">
      <c r="A8" s="39"/>
      <c r="B8" s="44"/>
      <c r="C8" s="44"/>
      <c r="D8" s="44"/>
      <c r="F8" s="44"/>
      <c r="G8" s="44"/>
      <c r="I8" s="44"/>
      <c r="J8" s="44"/>
      <c r="K8" s="44">
        <f t="shared" si="0"/>
      </c>
      <c r="L8" s="44">
        <f t="shared" si="1"/>
      </c>
      <c r="M8" s="44">
        <f t="shared" si="2"/>
      </c>
      <c r="O8" s="41" t="s">
        <v>59</v>
      </c>
      <c r="P8" s="41" t="s">
        <v>56</v>
      </c>
      <c r="R8" s="39">
        <f t="shared" si="3"/>
      </c>
      <c r="S8" s="108"/>
      <c r="U8" s="108" t="s">
        <v>93</v>
      </c>
      <c r="W8" s="122" t="str">
        <f t="shared" si="4"/>
        <v>9941764</v>
      </c>
      <c r="X8" s="46">
        <v>99</v>
      </c>
      <c r="Y8" s="119">
        <v>41764</v>
      </c>
      <c r="Z8" s="46" t="s">
        <v>114</v>
      </c>
    </row>
    <row r="9" spans="1:26" ht="14.25">
      <c r="A9" s="39" t="s">
        <v>18</v>
      </c>
      <c r="B9" s="44" t="s">
        <v>27</v>
      </c>
      <c r="C9" s="44" t="s">
        <v>31</v>
      </c>
      <c r="D9" s="44"/>
      <c r="F9" s="44"/>
      <c r="G9" s="44"/>
      <c r="I9" s="46"/>
      <c r="J9" s="46">
        <v>5</v>
      </c>
      <c r="K9" s="44">
        <f t="shared" si="0"/>
        <v>3</v>
      </c>
      <c r="L9" s="44">
        <f t="shared" si="1"/>
        <v>3</v>
      </c>
      <c r="M9" s="44">
        <f t="shared" si="2"/>
        <v>2</v>
      </c>
      <c r="O9" s="44">
        <v>2</v>
      </c>
      <c r="P9" s="140" t="s">
        <v>171</v>
      </c>
      <c r="R9" s="39" t="str">
        <f t="shared" si="3"/>
        <v>健康美容觀光科</v>
      </c>
      <c r="S9" s="108">
        <v>2124</v>
      </c>
      <c r="U9" s="108" t="s">
        <v>94</v>
      </c>
      <c r="W9" s="122" t="str">
        <f t="shared" si="4"/>
        <v>10040959</v>
      </c>
      <c r="X9" s="46">
        <v>100</v>
      </c>
      <c r="Y9" s="119">
        <v>40959</v>
      </c>
      <c r="Z9" s="46" t="s">
        <v>121</v>
      </c>
    </row>
    <row r="10" spans="1:26" ht="14.25">
      <c r="A10" s="39" t="s">
        <v>83</v>
      </c>
      <c r="B10" s="44" t="s">
        <v>27</v>
      </c>
      <c r="C10" s="44"/>
      <c r="D10" s="44"/>
      <c r="F10" s="44"/>
      <c r="G10" s="44"/>
      <c r="I10" s="46"/>
      <c r="J10" s="46"/>
      <c r="K10" s="44">
        <f t="shared" si="0"/>
        <v>4</v>
      </c>
      <c r="L10" s="44">
        <f t="shared" si="1"/>
        <v>2</v>
      </c>
      <c r="M10" s="44">
        <f t="shared" si="2"/>
        <v>2</v>
      </c>
      <c r="O10" s="44">
        <v>3</v>
      </c>
      <c r="P10" s="140" t="s">
        <v>171</v>
      </c>
      <c r="R10" s="39" t="str">
        <f t="shared" si="3"/>
        <v>數位媒體應用科</v>
      </c>
      <c r="S10" s="108">
        <v>2126</v>
      </c>
      <c r="U10" s="108" t="s">
        <v>95</v>
      </c>
      <c r="W10" s="122" t="str">
        <f t="shared" si="4"/>
        <v>10041361</v>
      </c>
      <c r="X10" s="46">
        <v>100</v>
      </c>
      <c r="Y10" s="119">
        <v>41361</v>
      </c>
      <c r="Z10" s="46" t="s">
        <v>120</v>
      </c>
    </row>
    <row r="11" spans="1:26" ht="14.25">
      <c r="A11" s="39" t="s">
        <v>16</v>
      </c>
      <c r="B11" s="44" t="s">
        <v>27</v>
      </c>
      <c r="C11" s="44" t="s">
        <v>31</v>
      </c>
      <c r="D11" s="46"/>
      <c r="F11" s="44"/>
      <c r="G11" s="44"/>
      <c r="I11" s="46"/>
      <c r="J11" s="46"/>
      <c r="K11" s="44">
        <f t="shared" si="0"/>
        <v>4</v>
      </c>
      <c r="L11" s="44">
        <f t="shared" si="1"/>
        <v>2</v>
      </c>
      <c r="M11" s="44">
        <f t="shared" si="2"/>
        <v>2</v>
      </c>
      <c r="O11" s="44">
        <v>4</v>
      </c>
      <c r="P11" s="44" t="s">
        <v>171</v>
      </c>
      <c r="R11" s="39" t="str">
        <f t="shared" si="3"/>
        <v>幼兒保育科</v>
      </c>
      <c r="S11" s="108">
        <v>2110</v>
      </c>
      <c r="U11" s="108" t="s">
        <v>98</v>
      </c>
      <c r="W11" s="122" t="str">
        <f t="shared" si="4"/>
        <v>10041543</v>
      </c>
      <c r="X11" s="46">
        <v>100</v>
      </c>
      <c r="Y11" s="119">
        <v>41543</v>
      </c>
      <c r="Z11" s="46" t="s">
        <v>111</v>
      </c>
    </row>
    <row r="12" spans="1:26" ht="14.25">
      <c r="A12" s="39" t="s">
        <v>17</v>
      </c>
      <c r="B12" s="44"/>
      <c r="C12" s="44" t="s">
        <v>31</v>
      </c>
      <c r="D12" s="44"/>
      <c r="F12" s="44"/>
      <c r="G12" s="44"/>
      <c r="I12" s="46"/>
      <c r="J12" s="46"/>
      <c r="K12" s="44">
        <v>4</v>
      </c>
      <c r="L12" s="44">
        <v>2</v>
      </c>
      <c r="M12" s="44">
        <v>2</v>
      </c>
      <c r="R12" s="39" t="str">
        <f t="shared" si="3"/>
        <v>生命關懷事業科</v>
      </c>
      <c r="S12" s="108">
        <v>2122</v>
      </c>
      <c r="U12" s="108" t="s">
        <v>99</v>
      </c>
      <c r="W12" s="122" t="str">
        <f t="shared" si="4"/>
        <v>10041764</v>
      </c>
      <c r="X12" s="46">
        <v>100</v>
      </c>
      <c r="Y12" s="119">
        <v>41764</v>
      </c>
      <c r="Z12" s="46" t="s">
        <v>115</v>
      </c>
    </row>
    <row r="13" spans="1:26" ht="14.25">
      <c r="A13" s="39" t="s">
        <v>81</v>
      </c>
      <c r="B13" s="44"/>
      <c r="C13" s="44" t="s">
        <v>31</v>
      </c>
      <c r="D13" s="44"/>
      <c r="F13" s="44"/>
      <c r="G13" s="44"/>
      <c r="I13" s="44"/>
      <c r="J13" s="44"/>
      <c r="K13" s="44">
        <f t="shared" si="0"/>
      </c>
      <c r="L13" s="44">
        <f t="shared" si="1"/>
      </c>
      <c r="M13" s="44">
        <f t="shared" si="2"/>
      </c>
      <c r="R13" s="39" t="str">
        <f t="shared" si="3"/>
        <v>調理保健技術科</v>
      </c>
      <c r="S13" s="108">
        <v>2123</v>
      </c>
      <c r="U13" s="108"/>
      <c r="W13" s="122" t="str">
        <f t="shared" si="4"/>
        <v>10141200</v>
      </c>
      <c r="X13" s="46">
        <v>101</v>
      </c>
      <c r="Y13" s="119">
        <v>41200</v>
      </c>
      <c r="Z13" s="46" t="s">
        <v>119</v>
      </c>
    </row>
    <row r="14" spans="1:26" ht="14.25">
      <c r="A14" s="39" t="s">
        <v>84</v>
      </c>
      <c r="B14" s="44"/>
      <c r="C14" s="44" t="s">
        <v>31</v>
      </c>
      <c r="D14" s="44"/>
      <c r="F14" s="44"/>
      <c r="G14" s="44"/>
      <c r="I14" s="44"/>
      <c r="J14" s="44"/>
      <c r="K14" s="44">
        <f t="shared" si="0"/>
      </c>
      <c r="L14" s="44">
        <f t="shared" si="1"/>
      </c>
      <c r="M14" s="44">
        <f t="shared" si="2"/>
      </c>
      <c r="R14" s="39" t="str">
        <f t="shared" si="3"/>
        <v>高齡健康促進科</v>
      </c>
      <c r="S14" s="108">
        <v>2125</v>
      </c>
      <c r="U14" s="108" t="s">
        <v>100</v>
      </c>
      <c r="W14" s="122" t="str">
        <f t="shared" si="4"/>
        <v>10141361</v>
      </c>
      <c r="X14" s="46">
        <v>101</v>
      </c>
      <c r="Y14" s="119">
        <v>41361</v>
      </c>
      <c r="Z14" s="46" t="s">
        <v>120</v>
      </c>
    </row>
    <row r="15" spans="18:26" ht="14.25">
      <c r="R15" s="39">
        <f t="shared" si="3"/>
      </c>
      <c r="S15" s="108">
        <f t="shared" si="3"/>
      </c>
      <c r="U15" s="108" t="s">
        <v>101</v>
      </c>
      <c r="W15" s="122" t="str">
        <f t="shared" si="4"/>
        <v>10141543</v>
      </c>
      <c r="X15" s="46">
        <v>101</v>
      </c>
      <c r="Y15" s="119">
        <v>41543</v>
      </c>
      <c r="Z15" s="46" t="s">
        <v>111</v>
      </c>
    </row>
    <row r="16" spans="18:26" ht="14.25">
      <c r="R16" s="39">
        <f t="shared" si="3"/>
      </c>
      <c r="S16" s="108">
        <f t="shared" si="3"/>
      </c>
      <c r="U16" s="108" t="s">
        <v>102</v>
      </c>
      <c r="W16" s="122" t="str">
        <f t="shared" si="4"/>
        <v>10141764</v>
      </c>
      <c r="X16" s="46">
        <v>101</v>
      </c>
      <c r="Y16" s="119">
        <v>41764</v>
      </c>
      <c r="Z16" s="46" t="s">
        <v>115</v>
      </c>
    </row>
    <row r="17" spans="1:26" ht="14.25">
      <c r="A17" s="41" t="s">
        <v>22</v>
      </c>
      <c r="B17" s="41" t="s">
        <v>33</v>
      </c>
      <c r="C17" s="41" t="s">
        <v>34</v>
      </c>
      <c r="U17" s="41" t="s">
        <v>104</v>
      </c>
      <c r="W17" s="122" t="str">
        <f t="shared" si="4"/>
        <v>10241543</v>
      </c>
      <c r="X17" s="46">
        <v>102</v>
      </c>
      <c r="Y17" s="119">
        <v>41543</v>
      </c>
      <c r="Z17" s="46" t="s">
        <v>112</v>
      </c>
    </row>
    <row r="18" spans="1:26" ht="14.25">
      <c r="A18" s="42"/>
      <c r="B18" s="44" t="s">
        <v>27</v>
      </c>
      <c r="C18" s="44">
        <v>220</v>
      </c>
      <c r="U18" s="41" t="s">
        <v>105</v>
      </c>
      <c r="W18" s="122" t="str">
        <f t="shared" si="4"/>
        <v>10241764</v>
      </c>
      <c r="X18" s="46">
        <v>102</v>
      </c>
      <c r="Y18" s="119">
        <v>41764</v>
      </c>
      <c r="Z18" s="46" t="s">
        <v>115</v>
      </c>
    </row>
    <row r="19" spans="1:26" ht="14.25">
      <c r="A19" s="39">
        <f ca="1">YEAR(TODAY())-1910</f>
        <v>106</v>
      </c>
      <c r="B19" s="44" t="s">
        <v>71</v>
      </c>
      <c r="C19" s="44">
        <v>80</v>
      </c>
      <c r="U19" s="41" t="s">
        <v>110</v>
      </c>
      <c r="W19" s="122">
        <f aca="true" t="shared" si="5" ref="W19:W29">X19&amp;Y19</f>
      </c>
      <c r="X19" s="46"/>
      <c r="Y19" s="119"/>
      <c r="Z19" s="46"/>
    </row>
    <row r="20" spans="1:26" ht="14.25">
      <c r="A20" s="39">
        <f ca="1">YEAR(TODAY())-1911</f>
        <v>105</v>
      </c>
      <c r="B20" s="44" t="s">
        <v>32</v>
      </c>
      <c r="C20" s="44">
        <v>80</v>
      </c>
      <c r="U20" s="41" t="s">
        <v>124</v>
      </c>
      <c r="W20" s="122">
        <f t="shared" si="5"/>
      </c>
      <c r="X20" s="46"/>
      <c r="Y20" s="119"/>
      <c r="Z20" s="46"/>
    </row>
    <row r="21" spans="1:26" ht="14.25">
      <c r="A21" s="39">
        <f ca="1">YEAR(TODAY())-1912</f>
        <v>104</v>
      </c>
      <c r="U21" s="41"/>
      <c r="W21" s="122">
        <f t="shared" si="5"/>
      </c>
      <c r="X21" s="46"/>
      <c r="Y21" s="119"/>
      <c r="Z21" s="46"/>
    </row>
    <row r="22" spans="1:26" ht="14.25">
      <c r="A22" s="39">
        <f ca="1">YEAR(TODAY())-1913</f>
        <v>103</v>
      </c>
      <c r="W22" s="122">
        <f t="shared" si="5"/>
      </c>
      <c r="X22" s="46"/>
      <c r="Y22" s="119"/>
      <c r="Z22" s="46"/>
    </row>
    <row r="23" spans="1:26" ht="14.25">
      <c r="A23" s="39">
        <f ca="1">YEAR(TODAY())-1914</f>
        <v>102</v>
      </c>
      <c r="W23" s="122">
        <f t="shared" si="5"/>
      </c>
      <c r="X23" s="46"/>
      <c r="Y23" s="119"/>
      <c r="Z23" s="46"/>
    </row>
    <row r="24" spans="1:26" ht="14.25">
      <c r="A24" s="39">
        <f ca="1">YEAR(TODAY())-1915</f>
        <v>101</v>
      </c>
      <c r="W24" s="122">
        <f t="shared" si="5"/>
      </c>
      <c r="X24" s="46"/>
      <c r="Y24" s="119"/>
      <c r="Z24" s="46"/>
    </row>
    <row r="25" spans="1:26" ht="14.25">
      <c r="A25" s="39">
        <f ca="1">YEAR(TODAY())-1916</f>
        <v>100</v>
      </c>
      <c r="W25" s="122">
        <f t="shared" si="5"/>
      </c>
      <c r="X25" s="46"/>
      <c r="Y25" s="119"/>
      <c r="Z25" s="46"/>
    </row>
    <row r="26" spans="1:26" ht="14.25">
      <c r="A26" s="43"/>
      <c r="W26" s="122">
        <f t="shared" si="5"/>
      </c>
      <c r="X26" s="46"/>
      <c r="Y26" s="119"/>
      <c r="Z26" s="46"/>
    </row>
    <row r="27" spans="23:26" ht="14.25">
      <c r="W27" s="122">
        <f t="shared" si="5"/>
      </c>
      <c r="X27" s="46"/>
      <c r="Y27" s="119"/>
      <c r="Z27" s="46"/>
    </row>
    <row r="28" spans="1:26" ht="14.25">
      <c r="A28" s="41" t="s">
        <v>8</v>
      </c>
      <c r="W28" s="122">
        <f t="shared" si="5"/>
      </c>
      <c r="X28" s="46"/>
      <c r="Y28" s="119"/>
      <c r="Z28" s="46"/>
    </row>
    <row r="29" spans="1:26" ht="14.25">
      <c r="A29" s="39"/>
      <c r="B29" s="40"/>
      <c r="W29" s="122">
        <f t="shared" si="5"/>
      </c>
      <c r="X29" s="46"/>
      <c r="Y29" s="119"/>
      <c r="Z29" s="46"/>
    </row>
    <row r="30" spans="1:26" ht="14.25">
      <c r="A30" s="39" t="s">
        <v>75</v>
      </c>
      <c r="B30" s="40"/>
      <c r="W30" s="123"/>
      <c r="X30" s="120"/>
      <c r="Y30" s="120"/>
      <c r="Z30" s="120"/>
    </row>
    <row r="31" spans="1:2" ht="14.25">
      <c r="A31" s="73"/>
      <c r="B31" s="40"/>
    </row>
    <row r="32" spans="1:2" ht="14.25">
      <c r="A32" s="73"/>
      <c r="B32" s="40"/>
    </row>
    <row r="33" ht="14.25">
      <c r="B33" s="40"/>
    </row>
    <row r="34" ht="14.25">
      <c r="B34" s="40"/>
    </row>
    <row r="35" ht="14.25">
      <c r="B35" s="40"/>
    </row>
    <row r="36" ht="14.25">
      <c r="B36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仁德醫護管理專科學校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仁德課務組</dc:creator>
  <cp:keywords/>
  <dc:description/>
  <cp:lastModifiedBy>WinXP</cp:lastModifiedBy>
  <cp:lastPrinted>2016-02-22T06:49:22Z</cp:lastPrinted>
  <dcterms:created xsi:type="dcterms:W3CDTF">2008-06-05T09:58:23Z</dcterms:created>
  <dcterms:modified xsi:type="dcterms:W3CDTF">2016-07-27T02:27:20Z</dcterms:modified>
  <cp:category/>
  <cp:version/>
  <cp:contentType/>
  <cp:contentStatus/>
</cp:coreProperties>
</file>