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5491" windowWidth="15480" windowHeight="11400" activeTab="0"/>
  </bookViews>
  <sheets>
    <sheet name="五專" sheetId="1" r:id="rId1"/>
    <sheet name="新舊課程對照表" sheetId="2" r:id="rId2"/>
    <sheet name="清單" sheetId="3" state="hidden" r:id="rId3"/>
    <sheet name="二專(在職)" sheetId="4" state="hidden" r:id="rId4"/>
  </sheets>
  <externalReferences>
    <externalReference r:id="rId7"/>
  </externalReferences>
  <definedNames>
    <definedName name="_xlnm.Print_Area" localSheetId="3">'二專(在職)'!$A$6:$P$75</definedName>
    <definedName name="_xlnm.Print_Area" localSheetId="0">'五專'!$A$5:$AB$159</definedName>
    <definedName name="_xlnm.Print_Area" localSheetId="1">'新舊課程對照表'!$A$3:$H$36</definedName>
    <definedName name="_xlnm.Print_Titles" localSheetId="3">'二專(在職)'!$6:$12</definedName>
    <definedName name="_xlnm.Print_Titles" localSheetId="0">'五專'!$5:$11</definedName>
    <definedName name="_xlnm.Print_Titles" localSheetId="1">'新舊課程對照表'!$3:$5</definedName>
    <definedName name="入學年">'清單'!$A$18:$A$26</definedName>
    <definedName name="入學年_五專">'五專'!$B$2</definedName>
    <definedName name="入學年_在職">'二專(在職)'!$C$2</definedName>
    <definedName name="各科基本資料表">'清單'!$A$2:$M$14</definedName>
    <definedName name="科系名稱">'清單'!$A$2:$A$14</definedName>
    <definedName name="畢業學分">'清單'!$B$17:$C$20</definedName>
    <definedName name="備註">'清單'!$A$29:$A$32</definedName>
    <definedName name="實習">'清單'!$A$30</definedName>
    <definedName name="課程報部紀錄表">'清單'!$W$2:$Z$29</definedName>
    <definedName name="學制">'[1]清單'!$S$2:$S$6</definedName>
    <definedName name="選定科別" localSheetId="3">'二專(在職)'!$E$2</definedName>
    <definedName name="選定科別">'五專'!$D$2</definedName>
    <definedName name="選定科別_五專">'五專'!$D$2</definedName>
    <definedName name="選定科別_在職">'二專(在職)'!$E$2</definedName>
    <definedName name="選定組別_五專">'五專'!$F$2</definedName>
    <definedName name="選定組別_在職">'二專(在職)'!$J$2</definedName>
    <definedName name="選定學制_五專">'五專'!$K$2</definedName>
    <definedName name="選定學制_在職">'二專(在職)'!$O$2</definedName>
    <definedName name="選單_異動原因">'清單'!$U$17:$U$21</definedName>
    <definedName name="選單_學分時數">'清單'!$U$2:$U$16</definedName>
  </definedNames>
  <calcPr fullCalcOnLoad="1"/>
</workbook>
</file>

<file path=xl/sharedStrings.xml><?xml version="1.0" encoding="utf-8"?>
<sst xmlns="http://schemas.openxmlformats.org/spreadsheetml/2006/main" count="338" uniqueCount="270">
  <si>
    <t>學分</t>
  </si>
  <si>
    <t>時數</t>
  </si>
  <si>
    <t>學分</t>
  </si>
  <si>
    <t>時數</t>
  </si>
  <si>
    <t>授課學分與時數</t>
  </si>
  <si>
    <r>
      <t>共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同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科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目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必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修</t>
    </r>
  </si>
  <si>
    <t>語文領域</t>
  </si>
  <si>
    <t>數學領域</t>
  </si>
  <si>
    <t>社會領域</t>
  </si>
  <si>
    <t>歷史</t>
  </si>
  <si>
    <t>地理</t>
  </si>
  <si>
    <t>自然領域</t>
  </si>
  <si>
    <t>化學</t>
  </si>
  <si>
    <t>生物</t>
  </si>
  <si>
    <t>藝術領域</t>
  </si>
  <si>
    <t>音樂</t>
  </si>
  <si>
    <t>生活領域</t>
  </si>
  <si>
    <t>體育領域</t>
  </si>
  <si>
    <t>專業核心必修科目</t>
  </si>
  <si>
    <r>
      <t>專業科目選修</t>
    </r>
    <r>
      <rPr>
        <sz val="14"/>
        <color indexed="8"/>
        <rFont val="Times New Roman"/>
        <family val="1"/>
      </rPr>
      <t xml:space="preserve"> </t>
    </r>
  </si>
  <si>
    <r>
      <t>數學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標楷體"/>
        <family val="4"/>
      </rPr>
      <t>Ⅰ～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Ⅱ</t>
    </r>
    <r>
      <rPr>
        <sz val="12"/>
        <color indexed="8"/>
        <rFont val="Times New Roman"/>
        <family val="1"/>
      </rPr>
      <t xml:space="preserve"> )</t>
    </r>
  </si>
  <si>
    <t>物理</t>
  </si>
  <si>
    <t>藝術生活</t>
  </si>
  <si>
    <t>計算機概論</t>
  </si>
  <si>
    <r>
      <t>公民與社會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標楷體"/>
        <family val="4"/>
      </rPr>
      <t>Ⅰ～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Ⅱ</t>
    </r>
    <r>
      <rPr>
        <sz val="12"/>
        <color indexed="8"/>
        <rFont val="Times New Roman"/>
        <family val="1"/>
      </rPr>
      <t xml:space="preserve"> )</t>
    </r>
  </si>
  <si>
    <t>基礎必修科目</t>
  </si>
  <si>
    <t>專業科目必修</t>
  </si>
  <si>
    <t>科目
類別</t>
  </si>
  <si>
    <t>科目名稱</t>
  </si>
  <si>
    <r>
      <t>小</t>
    </r>
    <r>
      <rPr>
        <b/>
        <sz val="12"/>
        <color indexed="8"/>
        <rFont val="標楷體"/>
        <family val="4"/>
      </rPr>
      <t>計</t>
    </r>
  </si>
  <si>
    <t>小計</t>
  </si>
  <si>
    <t>備註</t>
  </si>
  <si>
    <t>合計</t>
  </si>
  <si>
    <t>科別</t>
  </si>
  <si>
    <t>護理科</t>
  </si>
  <si>
    <t>復健科</t>
  </si>
  <si>
    <t>醫事檢驗科</t>
  </si>
  <si>
    <t>視光學科</t>
  </si>
  <si>
    <t>職業安全衛生科</t>
  </si>
  <si>
    <t>幼兒保育科</t>
  </si>
  <si>
    <t>生命關懷事業科</t>
  </si>
  <si>
    <t>健康美容觀光科</t>
  </si>
  <si>
    <t>科系名稱</t>
  </si>
  <si>
    <t>組別</t>
  </si>
  <si>
    <t>入學年</t>
  </si>
  <si>
    <t>學制</t>
  </si>
  <si>
    <t>入學年</t>
  </si>
  <si>
    <t>學制二</t>
  </si>
  <si>
    <t>學制一</t>
  </si>
  <si>
    <t>組別1</t>
  </si>
  <si>
    <t>組別2</t>
  </si>
  <si>
    <t>五年制</t>
  </si>
  <si>
    <r>
      <t>附註</t>
    </r>
    <r>
      <rPr>
        <sz val="12"/>
        <color indexed="8"/>
        <rFont val="Times New Roman"/>
        <family val="1"/>
      </rPr>
      <t>:1</t>
    </r>
    <r>
      <rPr>
        <sz val="12"/>
        <color indexed="8"/>
        <rFont val="標楷體"/>
        <family val="4"/>
      </rPr>
      <t>、本校得自行調整授課科目之開設學期。</t>
    </r>
    <r>
      <rPr>
        <sz val="12"/>
        <color indexed="8"/>
        <rFont val="Times New Roman"/>
        <family val="1"/>
      </rPr>
      <t xml:space="preserve">         2</t>
    </r>
    <r>
      <rPr>
        <sz val="12"/>
        <color indexed="8"/>
        <rFont val="標楷體"/>
        <family val="4"/>
      </rPr>
      <t>、選修科目得依開課學期之實際需求調整，但需經科、校課程委員會同意。</t>
    </r>
  </si>
  <si>
    <t>語文領域</t>
  </si>
  <si>
    <t>生活領域</t>
  </si>
  <si>
    <t>二年制在職專班</t>
  </si>
  <si>
    <t>二年制</t>
  </si>
  <si>
    <t>學制</t>
  </si>
  <si>
    <t>畢業學分</t>
  </si>
  <si>
    <t>資訊軟體應用</t>
  </si>
  <si>
    <t>國文 ( 一～二 )</t>
  </si>
  <si>
    <t>英文 ( 一～二 )</t>
  </si>
  <si>
    <r>
      <t>共</t>
    </r>
    <r>
      <rPr>
        <sz val="14"/>
        <color indexed="8"/>
        <rFont val="標楷體"/>
        <family val="4"/>
      </rPr>
      <t>同</t>
    </r>
    <r>
      <rPr>
        <sz val="14"/>
        <color indexed="8"/>
        <rFont val="標楷體"/>
        <family val="4"/>
      </rPr>
      <t>科</t>
    </r>
    <r>
      <rPr>
        <sz val="14"/>
        <color indexed="8"/>
        <rFont val="標楷體"/>
        <family val="4"/>
      </rPr>
      <t>目</t>
    </r>
    <r>
      <rPr>
        <sz val="14"/>
        <color indexed="8"/>
        <rFont val="標楷體"/>
        <family val="4"/>
      </rPr>
      <t>必</t>
    </r>
    <r>
      <rPr>
        <sz val="14"/>
        <color indexed="8"/>
        <rFont val="標楷體"/>
        <family val="4"/>
      </rPr>
      <t>修</t>
    </r>
  </si>
  <si>
    <t>通識選修 (1 ～2)</t>
  </si>
  <si>
    <t>基礎必修科目</t>
  </si>
  <si>
    <t>體育 (Ⅰ～ Ⅳ )</t>
  </si>
  <si>
    <t>科課程發展會議日期</t>
  </si>
  <si>
    <t>校課程發展會議日期</t>
  </si>
  <si>
    <t>五年制</t>
  </si>
  <si>
    <t>物理治療組</t>
  </si>
  <si>
    <t>職能治療組</t>
  </si>
  <si>
    <t>二年制在職專班</t>
  </si>
  <si>
    <t>全民國防教育 (Ⅰ～ Ⅱ )</t>
  </si>
  <si>
    <t>健康與護理 (Ⅰ～ Ⅱ )</t>
  </si>
  <si>
    <t>全民國防教育 (Ⅰ～ Ⅲ )</t>
  </si>
  <si>
    <t>實習年級1
(五專-上)</t>
  </si>
  <si>
    <t>實習年級2
(五專-下)</t>
  </si>
  <si>
    <t>學分
(選項體育)</t>
  </si>
  <si>
    <t>學分
(全民國防)</t>
  </si>
  <si>
    <t>學分
(健康護理)</t>
  </si>
  <si>
    <t>全民國防教育 (Ⅰ～ Ⅳ )</t>
  </si>
  <si>
    <t>名稱 (選項體育)</t>
  </si>
  <si>
    <t>名稱 (全民國防)</t>
  </si>
  <si>
    <t>名稱 (健康護理)</t>
  </si>
  <si>
    <t>學分 (選項體育)</t>
  </si>
  <si>
    <t>學分 (全民國防)</t>
  </si>
  <si>
    <t>學分 (健康護理)</t>
  </si>
  <si>
    <t>服務學習與生命關懷 (Ⅰ～ Ⅱ )</t>
  </si>
  <si>
    <t>服務學習 (Ⅰ～ Ⅱ )</t>
  </si>
  <si>
    <t>*通識選修每科目2學分,
 標示4學分表示2門課</t>
  </si>
  <si>
    <t>共同
選修</t>
  </si>
  <si>
    <t>教務會議
日期</t>
  </si>
  <si>
    <t>學分</t>
  </si>
  <si>
    <t>時數</t>
  </si>
  <si>
    <t>授課學分與時數</t>
  </si>
  <si>
    <t>第一學年</t>
  </si>
  <si>
    <t>第二學年</t>
  </si>
  <si>
    <t>上</t>
  </si>
  <si>
    <t>下</t>
  </si>
  <si>
    <t>專業核心必修科目</t>
  </si>
  <si>
    <t>二年制在職專班</t>
  </si>
  <si>
    <t>共同選修</t>
  </si>
  <si>
    <t>教務會議日期</t>
  </si>
  <si>
    <t>備  註</t>
  </si>
  <si>
    <t>校外實習</t>
  </si>
  <si>
    <t>法律與生活</t>
  </si>
  <si>
    <t>以下專業科目選修依當學期實際需求開課</t>
  </si>
  <si>
    <t>專業選修預訂開課學期與學分</t>
  </si>
  <si>
    <t>社會領域</t>
  </si>
  <si>
    <t>職場倫理</t>
  </si>
  <si>
    <t>以下專業科目選修依當學期實際需求開課</t>
  </si>
  <si>
    <t>專業選修預訂開課學期與學分</t>
  </si>
  <si>
    <t>調理保健技術科</t>
  </si>
  <si>
    <t>投資理財與生活</t>
  </si>
  <si>
    <t>通識選修 (一 ～ 四 )</t>
  </si>
  <si>
    <r>
      <t>國文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標楷體"/>
        <family val="4"/>
      </rPr>
      <t>Ⅰ～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Ⅳ</t>
    </r>
    <r>
      <rPr>
        <sz val="12"/>
        <color indexed="8"/>
        <rFont val="Times New Roman"/>
        <family val="1"/>
      </rPr>
      <t xml:space="preserve"> )</t>
    </r>
  </si>
  <si>
    <t>餐旅管理科</t>
  </si>
  <si>
    <t>高齡健康促進科</t>
  </si>
  <si>
    <r>
      <t>英文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標楷體"/>
        <family val="4"/>
      </rPr>
      <t>Ⅰ～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Ⅵ</t>
    </r>
    <r>
      <rPr>
        <sz val="12"/>
        <color indexed="8"/>
        <rFont val="Times New Roman"/>
        <family val="1"/>
      </rPr>
      <t xml:space="preserve"> )</t>
    </r>
  </si>
  <si>
    <t>科別代碼</t>
  </si>
  <si>
    <t>原科目名稱</t>
  </si>
  <si>
    <t>新科目名稱</t>
  </si>
  <si>
    <t>五專</t>
  </si>
  <si>
    <t>異動學制</t>
  </si>
  <si>
    <t>1/1</t>
  </si>
  <si>
    <t>1/2</t>
  </si>
  <si>
    <t>2/2</t>
  </si>
  <si>
    <t>2/4</t>
  </si>
  <si>
    <t>2/6</t>
  </si>
  <si>
    <t>3/3</t>
  </si>
  <si>
    <t>0/1</t>
  </si>
  <si>
    <t>0/2</t>
  </si>
  <si>
    <t>3/6</t>
  </si>
  <si>
    <t>3/9</t>
  </si>
  <si>
    <t>4/4</t>
  </si>
  <si>
    <t>4/8</t>
  </si>
  <si>
    <t>4/12</t>
  </si>
  <si>
    <t>學分  / 時數</t>
  </si>
  <si>
    <t>新增</t>
  </si>
  <si>
    <t>停開</t>
  </si>
  <si>
    <t>編號</t>
  </si>
  <si>
    <t>修別</t>
  </si>
  <si>
    <t>學分 /小時</t>
  </si>
  <si>
    <t>備註</t>
  </si>
  <si>
    <t>更名</t>
  </si>
  <si>
    <t>臺教技(三)字第1020141659號</t>
  </si>
  <si>
    <t>臺教技(三)字第1020141659號</t>
  </si>
  <si>
    <t>同意備查日期</t>
  </si>
  <si>
    <t>臺教技(三)字第1030063419號</t>
  </si>
  <si>
    <t>臺教技(三)字第1030063419號</t>
  </si>
  <si>
    <t>課程年度</t>
  </si>
  <si>
    <t>回文文號</t>
  </si>
  <si>
    <t>索引　</t>
  </si>
  <si>
    <t>台技(三)字第1010193811號</t>
  </si>
  <si>
    <t>臺教技(三)字第1020040164號</t>
  </si>
  <si>
    <t>台技(三)字第1010031624號</t>
  </si>
  <si>
    <t>台技(三)字第0980217405號</t>
  </si>
  <si>
    <t>教育部
核准函日期</t>
  </si>
  <si>
    <t>異動修別</t>
  </si>
  <si>
    <t>營養學</t>
  </si>
  <si>
    <t>英語會話與閱讀 (Ⅰ～ Ⅱ )</t>
  </si>
  <si>
    <t>選項體育 ( 1 ～ 4 )</t>
  </si>
  <si>
    <t>選項體育</t>
  </si>
  <si>
    <t>餐旅管理科</t>
  </si>
  <si>
    <t>國際禮儀</t>
  </si>
  <si>
    <t>膳食療養學</t>
  </si>
  <si>
    <t>經濟學</t>
  </si>
  <si>
    <t>菜單設計</t>
  </si>
  <si>
    <t>健康食品與保健</t>
  </si>
  <si>
    <t>餐飲能力檢定輔導-烘焙</t>
  </si>
  <si>
    <t>餐飲能力檢定輔導-中式點心</t>
  </si>
  <si>
    <t>餐飲能力檢定輔導-中餐</t>
  </si>
  <si>
    <t>餐飲能力檢定輔導-調酒</t>
  </si>
  <si>
    <t>餐飲能力檢定輔導-餐服</t>
  </si>
  <si>
    <t>餐飲連鎖店經營</t>
  </si>
  <si>
    <t>餐飲經營管理實務</t>
  </si>
  <si>
    <t>消費者行為</t>
  </si>
  <si>
    <t>餐旅英語會話(一)(二)</t>
  </si>
  <si>
    <t>餐飲日語</t>
  </si>
  <si>
    <t>餐旅管理</t>
  </si>
  <si>
    <t>餐旅資訊系統</t>
  </si>
  <si>
    <t>服務業管理</t>
  </si>
  <si>
    <t>企業管理</t>
  </si>
  <si>
    <t>餐旅服務技術</t>
  </si>
  <si>
    <t>餐旅服務管理</t>
  </si>
  <si>
    <t>餐旅會計</t>
  </si>
  <si>
    <t>營養學實驗</t>
  </si>
  <si>
    <t>飲料與調酒</t>
  </si>
  <si>
    <t>飲料與調酒實驗</t>
  </si>
  <si>
    <t>烘焙學</t>
  </si>
  <si>
    <t>烘焙學實驗</t>
  </si>
  <si>
    <t>中餐烹調實習</t>
  </si>
  <si>
    <t>校外專業實習</t>
  </si>
  <si>
    <t>實習 (總時數：300小時)</t>
  </si>
  <si>
    <t>進階餐飲日語</t>
  </si>
  <si>
    <t>飲食文化</t>
  </si>
  <si>
    <t>休閒與文化觀光</t>
  </si>
  <si>
    <t>實用食品加工</t>
  </si>
  <si>
    <t>農產品加工</t>
  </si>
  <si>
    <t>餐飲銷售技巧</t>
  </si>
  <si>
    <t>餐飲專題討論</t>
  </si>
  <si>
    <t>2*</t>
  </si>
  <si>
    <t>校外實習</t>
  </si>
  <si>
    <t>全年實習</t>
  </si>
  <si>
    <t>行動數位商務科</t>
  </si>
  <si>
    <t>哲學概論</t>
  </si>
  <si>
    <t>殯葬與性別</t>
  </si>
  <si>
    <t>社會科學概論</t>
  </si>
  <si>
    <t>殯葬法律實務</t>
  </si>
  <si>
    <t>洽談技巧理論與實務</t>
  </si>
  <si>
    <t>葬法理論與實務</t>
  </si>
  <si>
    <t>殯葬與資訊</t>
  </si>
  <si>
    <t>研究方法</t>
  </si>
  <si>
    <t>人際關係與職場倫理</t>
  </si>
  <si>
    <t>寵物殯葬</t>
  </si>
  <si>
    <t>殯葬與創新</t>
  </si>
  <si>
    <t>生死學概論</t>
  </si>
  <si>
    <t>生命禮儀概論</t>
  </si>
  <si>
    <t>殯葬文化學</t>
  </si>
  <si>
    <t>殯葬產業分析</t>
  </si>
  <si>
    <t>解剖學概論</t>
  </si>
  <si>
    <t>殯葬學概論</t>
  </si>
  <si>
    <t>殯葬史</t>
  </si>
  <si>
    <t>殯葬禮儀</t>
  </si>
  <si>
    <t>宗教科儀</t>
  </si>
  <si>
    <t>殯葬生死觀</t>
  </si>
  <si>
    <t>心理學概論</t>
  </si>
  <si>
    <t>殯葬心理學</t>
  </si>
  <si>
    <t>臨終關懷</t>
  </si>
  <si>
    <t>悲傷輔導</t>
  </si>
  <si>
    <t>殯葬政策與法規</t>
  </si>
  <si>
    <t>殯葬管理</t>
  </si>
  <si>
    <t>殯葬服務學</t>
  </si>
  <si>
    <t>殯葬與公共衛生</t>
  </si>
  <si>
    <t>遺體處理學</t>
  </si>
  <si>
    <t>殯葬設施概論</t>
  </si>
  <si>
    <t>治喪流程規劃</t>
  </si>
  <si>
    <t>遺體修復理論與實務</t>
  </si>
  <si>
    <t>殯葬文書</t>
  </si>
  <si>
    <t>遺體美容理論與實務</t>
  </si>
  <si>
    <t>殯葬司儀</t>
  </si>
  <si>
    <t>殯葬會場規劃與設計</t>
  </si>
  <si>
    <t>殯葬實務技能演練(一)(二)</t>
  </si>
  <si>
    <t>殯葬倫理</t>
  </si>
  <si>
    <t>殯葬設施開發與經營管理</t>
  </si>
  <si>
    <t>專題製作</t>
  </si>
  <si>
    <t>殯葬實習</t>
  </si>
  <si>
    <t>人力資源管理</t>
  </si>
  <si>
    <t>墓園設計與管理</t>
  </si>
  <si>
    <t>生前契約理論與實務</t>
  </si>
  <si>
    <t>殯葬與社會資源</t>
  </si>
  <si>
    <t>殯葬與保險</t>
  </si>
  <si>
    <t>殯葬與行銷</t>
  </si>
  <si>
    <t>殯葬與老人安養問題</t>
  </si>
  <si>
    <t>殯葬經濟學</t>
  </si>
  <si>
    <t>擇日與風水</t>
  </si>
  <si>
    <t>殯葬商品開發</t>
  </si>
  <si>
    <t>生命回憶專輯製作</t>
  </si>
  <si>
    <t>個人行銷與形象管理</t>
  </si>
  <si>
    <t>殯葬資訊化管理</t>
  </si>
  <si>
    <t>長期照護</t>
  </si>
  <si>
    <t>宗教生死觀</t>
  </si>
  <si>
    <t>宗教關懷</t>
  </si>
  <si>
    <t>急救與照護</t>
  </si>
  <si>
    <t>非營利經營管理</t>
  </si>
  <si>
    <t>模組二(宗教關懷)</t>
  </si>
  <si>
    <t>模組一(殯葬管理)</t>
  </si>
  <si>
    <t>死亡文學賞析</t>
  </si>
  <si>
    <t>數位媒體與殯葬應用</t>
  </si>
  <si>
    <t>殯葬與環保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</si>
</sst>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m&quot;月&quot;d&quot;日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_);[Red]\(0.00\)"/>
    <numFmt numFmtId="187" formatCode="0_);[Red]\(0\)"/>
    <numFmt numFmtId="188" formatCode="mmm\-yyyy"/>
    <numFmt numFmtId="189" formatCode="0;[Red]0"/>
    <numFmt numFmtId="190" formatCode="[$-404]AM/PM\ hh:mm:ss"/>
    <numFmt numFmtId="191" formatCode="yyyy/m/d;@"/>
    <numFmt numFmtId="192" formatCode="yyyy/mm/dd;@"/>
    <numFmt numFmtId="193" formatCode="[$-404]e/m/d;@"/>
    <numFmt numFmtId="194" formatCode="[$-404]e/mm/dd;@"/>
    <numFmt numFmtId="195" formatCode="&quot;最低畢業學分：&quot;0&quot; 學分&quot;"/>
    <numFmt numFmtId="196" formatCode="&quot;最低畢業學分：&quot;0"/>
    <numFmt numFmtId="197" formatCode="&quot;畢業學分：&quot;0"/>
    <numFmt numFmtId="198" formatCode="[DBNum1]&quot;第&quot;[$-404]General&quot;學&quot;&quot;年&quot;"/>
    <numFmt numFmtId="199" formatCode="&quot;上&quot;"/>
    <numFmt numFmtId="200" formatCode="&quot;下&quot;"/>
    <numFmt numFmtId="201" formatCode="&quot;學&quot;&quot;分&quot;"/>
    <numFmt numFmtId="202" formatCode="&quot;時&quot;&quot;數&quot;"/>
  </numFmts>
  <fonts count="6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標楷體"/>
      <family val="4"/>
    </font>
    <font>
      <sz val="10"/>
      <name val="新細明體"/>
      <family val="1"/>
    </font>
    <font>
      <sz val="9"/>
      <color indexed="8"/>
      <name val="標楷體"/>
      <family val="4"/>
    </font>
    <font>
      <sz val="12"/>
      <color indexed="9"/>
      <name val="標楷體"/>
      <family val="4"/>
    </font>
    <font>
      <sz val="11"/>
      <color indexed="8"/>
      <name val="細明體"/>
      <family val="3"/>
    </font>
    <font>
      <b/>
      <sz val="12"/>
      <name val="標楷體"/>
      <family val="4"/>
    </font>
    <font>
      <sz val="11"/>
      <color indexed="8"/>
      <name val="標楷體"/>
      <family val="4"/>
    </font>
    <font>
      <sz val="6"/>
      <color indexed="8"/>
      <name val="Times New Roman"/>
      <family val="1"/>
    </font>
    <font>
      <sz val="14"/>
      <name val="標楷體"/>
      <family val="4"/>
    </font>
    <font>
      <sz val="11"/>
      <color indexed="8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8"/>
      <name val="新細明體"/>
      <family val="1"/>
    </font>
    <font>
      <sz val="9"/>
      <color indexed="9"/>
      <name val="新細明體"/>
      <family val="1"/>
    </font>
    <font>
      <sz val="10"/>
      <color indexed="17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9"/>
      <color indexed="12"/>
      <name val="新細明體"/>
      <family val="1"/>
    </font>
    <font>
      <sz val="12"/>
      <color indexed="12"/>
      <name val="新細明體"/>
      <family val="1"/>
    </font>
    <font>
      <sz val="10"/>
      <color indexed="12"/>
      <name val="新細明體"/>
      <family val="1"/>
    </font>
    <font>
      <sz val="11"/>
      <color indexed="12"/>
      <name val="新細明體"/>
      <family val="1"/>
    </font>
    <font>
      <sz val="10"/>
      <color indexed="10"/>
      <name val="新細明體"/>
      <family val="1"/>
    </font>
    <font>
      <b/>
      <sz val="10"/>
      <color indexed="12"/>
      <name val="新細明體"/>
      <family val="1"/>
    </font>
    <font>
      <sz val="12"/>
      <color indexed="10"/>
      <name val="標楷體"/>
      <family val="4"/>
    </font>
    <font>
      <sz val="8"/>
      <color indexed="8"/>
      <name val="標楷體"/>
      <family val="4"/>
    </font>
    <font>
      <sz val="9"/>
      <color indexed="10"/>
      <name val="標楷體"/>
      <family val="4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>
        <color indexed="63"/>
      </bottom>
    </border>
    <border>
      <left style="medium"/>
      <right style="dotted"/>
      <top style="double"/>
      <bottom style="double"/>
    </border>
    <border>
      <left style="medium"/>
      <right style="dotted"/>
      <top style="double"/>
      <bottom style="medium"/>
    </border>
    <border>
      <left style="dotted"/>
      <right style="medium"/>
      <top>
        <color indexed="63"/>
      </top>
      <bottom style="thin"/>
    </border>
    <border>
      <left style="dotted"/>
      <right style="medium"/>
      <top style="thin"/>
      <bottom style="medium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thin"/>
      <right style="dotted"/>
      <top style="thin"/>
      <bottom style="thin"/>
    </border>
    <border>
      <left style="dotted"/>
      <right style="thin"/>
      <top style="double"/>
      <bottom style="double"/>
    </border>
    <border>
      <left style="thin"/>
      <right style="dotted"/>
      <top style="double"/>
      <bottom style="double"/>
    </border>
    <border>
      <left style="dotted"/>
      <right style="medium"/>
      <top style="double"/>
      <bottom style="double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double"/>
    </border>
    <border>
      <left style="medium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double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double"/>
    </border>
    <border>
      <left style="thin"/>
      <right style="dotted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dotted"/>
      <right style="thin"/>
      <top style="double"/>
      <bottom style="thin"/>
    </border>
    <border>
      <left style="thin"/>
      <right style="dotted"/>
      <top style="double"/>
      <bottom style="thin"/>
    </border>
    <border>
      <left style="dotted"/>
      <right>
        <color indexed="63"/>
      </right>
      <top style="double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 diagonalUp="1">
      <left style="medium"/>
      <right>
        <color indexed="63"/>
      </right>
      <top style="double"/>
      <bottom style="double"/>
      <diagonal style="dotted"/>
    </border>
    <border diagonalUp="1">
      <left>
        <color indexed="63"/>
      </left>
      <right style="thin"/>
      <top style="double"/>
      <bottom style="double"/>
      <diagonal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07">
    <xf numFmtId="0" fontId="0" fillId="0" borderId="0" xfId="0" applyAlignment="1">
      <alignment vertical="center"/>
    </xf>
    <xf numFmtId="0" fontId="22" fillId="0" borderId="1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9" fillId="0" borderId="13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9" fillId="0" borderId="15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0" borderId="17" xfId="0" applyFont="1" applyFill="1" applyBorder="1" applyAlignment="1" applyProtection="1">
      <alignment horizontal="center" vertical="center"/>
      <protection/>
    </xf>
    <xf numFmtId="0" fontId="29" fillId="0" borderId="18" xfId="0" applyFont="1" applyFill="1" applyBorder="1" applyAlignment="1" applyProtection="1">
      <alignment horizontal="center" vertical="center"/>
      <protection/>
    </xf>
    <xf numFmtId="0" fontId="29" fillId="0" borderId="19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horizontal="center" vertical="center"/>
      <protection/>
    </xf>
    <xf numFmtId="0" fontId="26" fillId="0" borderId="21" xfId="0" applyFont="1" applyFill="1" applyBorder="1" applyAlignment="1" applyProtection="1">
      <alignment horizontal="center" vertical="center"/>
      <protection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9" fillId="0" borderId="23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center" vertical="center"/>
      <protection/>
    </xf>
    <xf numFmtId="0" fontId="29" fillId="0" borderId="26" xfId="0" applyFont="1" applyFill="1" applyBorder="1" applyAlignment="1" applyProtection="1">
      <alignment horizontal="center" vertical="center"/>
      <protection/>
    </xf>
    <xf numFmtId="0" fontId="29" fillId="0" borderId="27" xfId="0" applyFont="1" applyFill="1" applyBorder="1" applyAlignment="1" applyProtection="1">
      <alignment horizontal="center" vertical="center"/>
      <protection/>
    </xf>
    <xf numFmtId="0" fontId="29" fillId="0" borderId="28" xfId="0" applyFont="1" applyFill="1" applyBorder="1" applyAlignment="1" applyProtection="1">
      <alignment horizontal="center" vertical="center"/>
      <protection/>
    </xf>
    <xf numFmtId="0" fontId="29" fillId="0" borderId="29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9" fillId="0" borderId="3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 shrinkToFit="1"/>
      <protection/>
    </xf>
    <xf numFmtId="0" fontId="26" fillId="0" borderId="0" xfId="0" applyFont="1" applyFill="1" applyAlignment="1" applyProtection="1">
      <alignment vertical="center" shrinkToFit="1"/>
      <protection/>
    </xf>
    <xf numFmtId="0" fontId="1" fillId="0" borderId="0" xfId="0" applyFont="1" applyFill="1" applyBorder="1" applyAlignment="1" applyProtection="1">
      <alignment vertical="center" shrinkToFit="1"/>
      <protection/>
    </xf>
    <xf numFmtId="0" fontId="6" fillId="2" borderId="31" xfId="0" applyFont="1" applyFill="1" applyBorder="1" applyAlignment="1" applyProtection="1">
      <alignment horizontal="center" vertical="center" shrinkToFit="1"/>
      <protection/>
    </xf>
    <xf numFmtId="0" fontId="6" fillId="2" borderId="31" xfId="0" applyFont="1" applyFill="1" applyBorder="1" applyAlignment="1" applyProtection="1">
      <alignment vertical="center" shrinkToFit="1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32" xfId="0" applyFont="1" applyFill="1" applyBorder="1" applyAlignment="1" applyProtection="1">
      <alignment horizontal="center" vertical="center"/>
      <protection/>
    </xf>
    <xf numFmtId="0" fontId="26" fillId="0" borderId="33" xfId="0" applyFont="1" applyFill="1" applyBorder="1" applyAlignment="1" applyProtection="1">
      <alignment horizontal="center" vertical="center"/>
      <protection/>
    </xf>
    <xf numFmtId="0" fontId="26" fillId="0" borderId="34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35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36" xfId="0" applyFont="1" applyFill="1" applyBorder="1" applyAlignment="1" applyProtection="1">
      <alignment horizontal="center" vertical="center"/>
      <protection/>
    </xf>
    <xf numFmtId="0" fontId="26" fillId="0" borderId="37" xfId="0" applyFont="1" applyFill="1" applyBorder="1" applyAlignment="1" applyProtection="1">
      <alignment horizontal="center" vertical="center"/>
      <protection/>
    </xf>
    <xf numFmtId="0" fontId="26" fillId="0" borderId="38" xfId="0" applyFont="1" applyFill="1" applyBorder="1" applyAlignment="1" applyProtection="1">
      <alignment horizontal="center" vertical="center"/>
      <protection/>
    </xf>
    <xf numFmtId="0" fontId="22" fillId="0" borderId="39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7" borderId="40" xfId="0" applyFont="1" applyFill="1" applyBorder="1" applyAlignment="1" applyProtection="1">
      <alignment horizontal="center" vertical="center" wrapText="1"/>
      <protection/>
    </xf>
    <xf numFmtId="0" fontId="1" fillId="7" borderId="41" xfId="0" applyFont="1" applyFill="1" applyBorder="1" applyAlignment="1" applyProtection="1">
      <alignment horizontal="center" vertical="center" wrapText="1"/>
      <protection/>
    </xf>
    <xf numFmtId="192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1" xfId="0" applyFont="1" applyFill="1" applyBorder="1" applyAlignment="1" applyProtection="1">
      <alignment horizontal="center" vertical="center" wrapText="1"/>
      <protection locked="0"/>
    </xf>
    <xf numFmtId="0" fontId="35" fillId="4" borderId="31" xfId="0" applyFont="1" applyFill="1" applyBorder="1" applyAlignment="1" applyProtection="1">
      <alignment horizontal="left" vertical="center" shrinkToFit="1"/>
      <protection hidden="1"/>
    </xf>
    <xf numFmtId="0" fontId="35" fillId="0" borderId="0" xfId="0" applyFont="1" applyAlignment="1">
      <alignment vertical="center" shrinkToFit="1"/>
    </xf>
    <xf numFmtId="0" fontId="35" fillId="7" borderId="31" xfId="0" applyFont="1" applyFill="1" applyBorder="1" applyAlignment="1">
      <alignment horizontal="center" vertical="center" shrinkToFit="1"/>
    </xf>
    <xf numFmtId="0" fontId="35" fillId="18" borderId="31" xfId="0" applyFont="1" applyFill="1" applyBorder="1" applyAlignment="1">
      <alignment vertical="center" shrinkToFit="1"/>
    </xf>
    <xf numFmtId="0" fontId="35" fillId="24" borderId="31" xfId="0" applyFont="1" applyFill="1" applyBorder="1" applyAlignment="1">
      <alignment vertical="center" shrinkToFit="1"/>
    </xf>
    <xf numFmtId="0" fontId="35" fillId="6" borderId="31" xfId="0" applyFont="1" applyFill="1" applyBorder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0" fontId="35" fillId="18" borderId="31" xfId="0" applyFont="1" applyFill="1" applyBorder="1" applyAlignment="1" applyProtection="1">
      <alignment horizontal="center" vertical="center" shrinkToFit="1"/>
      <protection locked="0"/>
    </xf>
    <xf numFmtId="0" fontId="35" fillId="7" borderId="31" xfId="0" applyFont="1" applyFill="1" applyBorder="1" applyAlignment="1">
      <alignment horizontal="center" vertical="center" wrapText="1"/>
    </xf>
    <xf numFmtId="0" fontId="35" fillId="7" borderId="31" xfId="0" applyFont="1" applyFill="1" applyBorder="1" applyAlignment="1">
      <alignment horizontal="center" vertical="center" wrapText="1" shrinkToFit="1"/>
    </xf>
    <xf numFmtId="0" fontId="26" fillId="18" borderId="15" xfId="0" applyFont="1" applyFill="1" applyBorder="1" applyAlignment="1" applyProtection="1">
      <alignment horizontal="center" vertical="center"/>
      <protection locked="0"/>
    </xf>
    <xf numFmtId="0" fontId="26" fillId="18" borderId="35" xfId="0" applyFont="1" applyFill="1" applyBorder="1" applyAlignment="1" applyProtection="1">
      <alignment horizontal="center" vertical="center"/>
      <protection locked="0"/>
    </xf>
    <xf numFmtId="0" fontId="26" fillId="18" borderId="24" xfId="0" applyFont="1" applyFill="1" applyBorder="1" applyAlignment="1" applyProtection="1">
      <alignment horizontal="center" vertical="center"/>
      <protection locked="0"/>
    </xf>
    <xf numFmtId="0" fontId="26" fillId="18" borderId="16" xfId="0" applyFont="1" applyFill="1" applyBorder="1" applyAlignment="1" applyProtection="1">
      <alignment horizontal="center" vertical="center"/>
      <protection locked="0"/>
    </xf>
    <xf numFmtId="0" fontId="27" fillId="18" borderId="24" xfId="0" applyFont="1" applyFill="1" applyBorder="1" applyAlignment="1" applyProtection="1">
      <alignment horizontal="center" vertical="center"/>
      <protection locked="0"/>
    </xf>
    <xf numFmtId="0" fontId="26" fillId="18" borderId="43" xfId="0" applyFont="1" applyFill="1" applyBorder="1" applyAlignment="1" applyProtection="1">
      <alignment horizontal="center" vertical="center"/>
      <protection locked="0"/>
    </xf>
    <xf numFmtId="0" fontId="26" fillId="18" borderId="44" xfId="0" applyFont="1" applyFill="1" applyBorder="1" applyAlignment="1" applyProtection="1">
      <alignment horizontal="center" vertical="center"/>
      <protection locked="0"/>
    </xf>
    <xf numFmtId="0" fontId="29" fillId="18" borderId="13" xfId="0" applyFont="1" applyFill="1" applyBorder="1" applyAlignment="1" applyProtection="1">
      <alignment horizontal="center" vertical="center"/>
      <protection locked="0"/>
    </xf>
    <xf numFmtId="0" fontId="29" fillId="18" borderId="15" xfId="0" applyFont="1" applyFill="1" applyBorder="1" applyAlignment="1" applyProtection="1">
      <alignment horizontal="center" vertical="center"/>
      <protection locked="0"/>
    </xf>
    <xf numFmtId="0" fontId="29" fillId="18" borderId="36" xfId="0" applyFont="1" applyFill="1" applyBorder="1" applyAlignment="1" applyProtection="1">
      <alignment horizontal="center" vertical="center"/>
      <protection locked="0"/>
    </xf>
    <xf numFmtId="0" fontId="29" fillId="18" borderId="45" xfId="0" applyFont="1" applyFill="1" applyBorder="1" applyAlignment="1" applyProtection="1">
      <alignment horizontal="center" vertical="center"/>
      <protection locked="0"/>
    </xf>
    <xf numFmtId="0" fontId="29" fillId="24" borderId="15" xfId="0" applyFont="1" applyFill="1" applyBorder="1" applyAlignment="1" applyProtection="1">
      <alignment horizontal="center" vertical="center"/>
      <protection/>
    </xf>
    <xf numFmtId="0" fontId="26" fillId="24" borderId="36" xfId="0" applyFont="1" applyFill="1" applyBorder="1" applyAlignment="1" applyProtection="1">
      <alignment horizontal="center" vertical="center"/>
      <protection/>
    </xf>
    <xf numFmtId="0" fontId="26" fillId="24" borderId="38" xfId="0" applyFont="1" applyFill="1" applyBorder="1" applyAlignment="1" applyProtection="1">
      <alignment horizontal="center" vertical="center"/>
      <protection/>
    </xf>
    <xf numFmtId="0" fontId="26" fillId="18" borderId="13" xfId="0" applyFont="1" applyFill="1" applyBorder="1" applyAlignment="1" applyProtection="1">
      <alignment horizontal="center" vertical="center"/>
      <protection locked="0"/>
    </xf>
    <xf numFmtId="0" fontId="26" fillId="18" borderId="14" xfId="0" applyFont="1" applyFill="1" applyBorder="1" applyAlignment="1" applyProtection="1">
      <alignment horizontal="center" vertical="center"/>
      <protection locked="0"/>
    </xf>
    <xf numFmtId="0" fontId="26" fillId="18" borderId="20" xfId="0" applyFont="1" applyFill="1" applyBorder="1" applyAlignment="1" applyProtection="1">
      <alignment horizontal="center" vertical="center"/>
      <protection locked="0"/>
    </xf>
    <xf numFmtId="0" fontId="26" fillId="18" borderId="46" xfId="0" applyFont="1" applyFill="1" applyBorder="1" applyAlignment="1" applyProtection="1">
      <alignment horizontal="center" vertical="center"/>
      <protection locked="0"/>
    </xf>
    <xf numFmtId="0" fontId="26" fillId="18" borderId="47" xfId="0" applyFont="1" applyFill="1" applyBorder="1" applyAlignment="1" applyProtection="1">
      <alignment horizontal="center" vertical="center"/>
      <protection locked="0"/>
    </xf>
    <xf numFmtId="0" fontId="26" fillId="18" borderId="34" xfId="0" applyFont="1" applyFill="1" applyBorder="1" applyAlignment="1" applyProtection="1">
      <alignment horizontal="center" vertical="center"/>
      <protection locked="0"/>
    </xf>
    <xf numFmtId="0" fontId="26" fillId="18" borderId="38" xfId="0" applyFont="1" applyFill="1" applyBorder="1" applyAlignment="1" applyProtection="1">
      <alignment horizontal="center" vertical="center"/>
      <protection locked="0"/>
    </xf>
    <xf numFmtId="0" fontId="26" fillId="18" borderId="32" xfId="0" applyFont="1" applyFill="1" applyBorder="1" applyAlignment="1" applyProtection="1">
      <alignment horizontal="center" vertical="center"/>
      <protection locked="0"/>
    </xf>
    <xf numFmtId="0" fontId="26" fillId="18" borderId="33" xfId="0" applyFont="1" applyFill="1" applyBorder="1" applyAlignment="1" applyProtection="1">
      <alignment horizontal="center" vertical="center"/>
      <protection locked="0"/>
    </xf>
    <xf numFmtId="0" fontId="26" fillId="18" borderId="48" xfId="0" applyFont="1" applyFill="1" applyBorder="1" applyAlignment="1" applyProtection="1">
      <alignment horizontal="center" vertical="center"/>
      <protection locked="0"/>
    </xf>
    <xf numFmtId="0" fontId="26" fillId="18" borderId="36" xfId="0" applyFont="1" applyFill="1" applyBorder="1" applyAlignment="1" applyProtection="1">
      <alignment horizontal="center" vertical="center"/>
      <protection locked="0"/>
    </xf>
    <xf numFmtId="0" fontId="26" fillId="18" borderId="49" xfId="0" applyFont="1" applyFill="1" applyBorder="1" applyAlignment="1" applyProtection="1">
      <alignment horizontal="center" vertical="center"/>
      <protection locked="0"/>
    </xf>
    <xf numFmtId="0" fontId="1" fillId="18" borderId="24" xfId="0" applyFont="1" applyFill="1" applyBorder="1" applyAlignment="1" applyProtection="1">
      <alignment horizontal="center" vertical="center"/>
      <protection locked="0"/>
    </xf>
    <xf numFmtId="0" fontId="26" fillId="18" borderId="17" xfId="0" applyFont="1" applyFill="1" applyBorder="1" applyAlignment="1" applyProtection="1">
      <alignment horizontal="center" vertical="center"/>
      <protection locked="0"/>
    </xf>
    <xf numFmtId="0" fontId="26" fillId="18" borderId="37" xfId="0" applyFont="1" applyFill="1" applyBorder="1" applyAlignment="1" applyProtection="1">
      <alignment horizontal="center" vertical="center"/>
      <protection locked="0"/>
    </xf>
    <xf numFmtId="0" fontId="29" fillId="18" borderId="46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/>
    </xf>
    <xf numFmtId="0" fontId="26" fillId="24" borderId="27" xfId="0" applyFont="1" applyFill="1" applyBorder="1" applyAlignment="1" applyProtection="1">
      <alignment horizontal="center" vertical="center"/>
      <protection/>
    </xf>
    <xf numFmtId="0" fontId="29" fillId="18" borderId="50" xfId="0" applyFont="1" applyFill="1" applyBorder="1" applyAlignment="1" applyProtection="1">
      <alignment horizontal="center" vertical="center"/>
      <protection locked="0"/>
    </xf>
    <xf numFmtId="0" fontId="29" fillId="24" borderId="27" xfId="0" applyFont="1" applyFill="1" applyBorder="1" applyAlignment="1" applyProtection="1">
      <alignment horizontal="center" vertical="center"/>
      <protection/>
    </xf>
    <xf numFmtId="0" fontId="29" fillId="18" borderId="18" xfId="0" applyFont="1" applyFill="1" applyBorder="1" applyAlignment="1" applyProtection="1">
      <alignment horizontal="center" vertical="center"/>
      <protection locked="0"/>
    </xf>
    <xf numFmtId="0" fontId="29" fillId="24" borderId="25" xfId="0" applyFont="1" applyFill="1" applyBorder="1" applyAlignment="1" applyProtection="1">
      <alignment horizontal="center" vertical="center"/>
      <protection/>
    </xf>
    <xf numFmtId="0" fontId="29" fillId="18" borderId="26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 shrinkToFit="1"/>
      <protection/>
    </xf>
    <xf numFmtId="0" fontId="22" fillId="0" borderId="10" xfId="0" applyFont="1" applyFill="1" applyBorder="1" applyAlignment="1" applyProtection="1">
      <alignment vertical="center" shrinkToFit="1"/>
      <protection/>
    </xf>
    <xf numFmtId="0" fontId="22" fillId="0" borderId="11" xfId="0" applyFont="1" applyFill="1" applyBorder="1" applyAlignment="1" applyProtection="1">
      <alignment vertical="center" shrinkToFit="1"/>
      <protection/>
    </xf>
    <xf numFmtId="0" fontId="22" fillId="0" borderId="51" xfId="0" applyFont="1" applyFill="1" applyBorder="1" applyAlignment="1" applyProtection="1">
      <alignment vertical="center" shrinkToFit="1"/>
      <protection/>
    </xf>
    <xf numFmtId="0" fontId="22" fillId="24" borderId="51" xfId="0" applyFont="1" applyFill="1" applyBorder="1" applyAlignment="1" applyProtection="1">
      <alignment vertical="center" shrinkToFit="1"/>
      <protection/>
    </xf>
    <xf numFmtId="0" fontId="35" fillId="18" borderId="31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vertical="center" shrinkToFit="1"/>
      <protection/>
    </xf>
    <xf numFmtId="0" fontId="30" fillId="0" borderId="26" xfId="0" applyFont="1" applyFill="1" applyBorder="1" applyAlignment="1" applyProtection="1">
      <alignment horizontal="center" vertical="center"/>
      <protection/>
    </xf>
    <xf numFmtId="0" fontId="1" fillId="18" borderId="42" xfId="0" applyFont="1" applyFill="1" applyBorder="1" applyAlignment="1" applyProtection="1">
      <alignment horizontal="center" vertical="center" wrapText="1"/>
      <protection locked="0"/>
    </xf>
    <xf numFmtId="0" fontId="22" fillId="0" borderId="52" xfId="0" applyFont="1" applyFill="1" applyBorder="1" applyAlignment="1" applyProtection="1">
      <alignment horizontal="center" vertical="center"/>
      <protection/>
    </xf>
    <xf numFmtId="0" fontId="22" fillId="0" borderId="53" xfId="0" applyFont="1" applyFill="1" applyBorder="1" applyAlignment="1" applyProtection="1">
      <alignment horizontal="center" vertical="center"/>
      <protection/>
    </xf>
    <xf numFmtId="0" fontId="22" fillId="0" borderId="54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6" fillId="18" borderId="45" xfId="0" applyFont="1" applyFill="1" applyBorder="1" applyAlignment="1" applyProtection="1">
      <alignment horizontal="center" vertical="center"/>
      <protection locked="0"/>
    </xf>
    <xf numFmtId="0" fontId="26" fillId="18" borderId="22" xfId="0" applyFont="1" applyFill="1" applyBorder="1" applyAlignment="1" applyProtection="1">
      <alignment horizontal="center" vertical="center"/>
      <protection locked="0"/>
    </xf>
    <xf numFmtId="0" fontId="26" fillId="18" borderId="55" xfId="0" applyFont="1" applyFill="1" applyBorder="1" applyAlignment="1" applyProtection="1">
      <alignment horizontal="center" vertical="center"/>
      <protection locked="0"/>
    </xf>
    <xf numFmtId="0" fontId="26" fillId="18" borderId="56" xfId="0" applyFont="1" applyFill="1" applyBorder="1" applyAlignment="1" applyProtection="1">
      <alignment horizontal="center" vertical="center"/>
      <protection locked="0"/>
    </xf>
    <xf numFmtId="0" fontId="22" fillId="18" borderId="57" xfId="0" applyFont="1" applyFill="1" applyBorder="1" applyAlignment="1" applyProtection="1">
      <alignment horizontal="left" vertical="center"/>
      <protection locked="0"/>
    </xf>
    <xf numFmtId="0" fontId="22" fillId="18" borderId="58" xfId="0" applyFont="1" applyFill="1" applyBorder="1" applyAlignment="1" applyProtection="1">
      <alignment horizontal="left" vertical="center"/>
      <protection locked="0"/>
    </xf>
    <xf numFmtId="0" fontId="22" fillId="18" borderId="59" xfId="0" applyFont="1" applyFill="1" applyBorder="1" applyAlignment="1" applyProtection="1">
      <alignment horizontal="left" vertical="center"/>
      <protection locked="0"/>
    </xf>
    <xf numFmtId="0" fontId="22" fillId="18" borderId="60" xfId="0" applyFont="1" applyFill="1" applyBorder="1" applyAlignment="1" applyProtection="1">
      <alignment vertical="center"/>
      <protection locked="0"/>
    </xf>
    <xf numFmtId="0" fontId="22" fillId="18" borderId="58" xfId="0" applyFont="1" applyFill="1" applyBorder="1" applyAlignment="1" applyProtection="1">
      <alignment vertical="center"/>
      <protection locked="0"/>
    </xf>
    <xf numFmtId="0" fontId="24" fillId="18" borderId="58" xfId="33" applyFont="1" applyFill="1" applyBorder="1" applyAlignment="1" applyProtection="1">
      <alignment horizontal="left" vertical="center"/>
      <protection locked="0"/>
    </xf>
    <xf numFmtId="0" fontId="24" fillId="18" borderId="61" xfId="33" applyFont="1" applyFill="1" applyBorder="1" applyAlignment="1" applyProtection="1">
      <alignment horizontal="left" vertical="center"/>
      <protection locked="0"/>
    </xf>
    <xf numFmtId="0" fontId="22" fillId="18" borderId="60" xfId="0" applyFont="1" applyFill="1" applyBorder="1" applyAlignment="1" applyProtection="1">
      <alignment horizontal="left" vertical="center"/>
      <protection locked="0"/>
    </xf>
    <xf numFmtId="0" fontId="24" fillId="18" borderId="58" xfId="0" applyFont="1" applyFill="1" applyBorder="1" applyAlignment="1" applyProtection="1">
      <alignment horizontal="left" vertical="center"/>
      <protection locked="0"/>
    </xf>
    <xf numFmtId="0" fontId="24" fillId="18" borderId="61" xfId="0" applyFont="1" applyFill="1" applyBorder="1" applyAlignment="1" applyProtection="1">
      <alignment horizontal="left" vertical="center"/>
      <protection locked="0"/>
    </xf>
    <xf numFmtId="0" fontId="24" fillId="18" borderId="57" xfId="0" applyFont="1" applyFill="1" applyBorder="1" applyAlignment="1" applyProtection="1">
      <alignment horizontal="left" vertical="center"/>
      <protection locked="0"/>
    </xf>
    <xf numFmtId="0" fontId="24" fillId="18" borderId="58" xfId="0" applyFont="1" applyFill="1" applyBorder="1" applyAlignment="1" applyProtection="1">
      <alignment vertical="center"/>
      <protection locked="0"/>
    </xf>
    <xf numFmtId="0" fontId="24" fillId="18" borderId="57" xfId="33" applyFont="1" applyFill="1" applyBorder="1" applyAlignment="1" applyProtection="1">
      <alignment horizontal="left" vertical="center"/>
      <protection locked="0"/>
    </xf>
    <xf numFmtId="0" fontId="26" fillId="18" borderId="62" xfId="0" applyFont="1" applyFill="1" applyBorder="1" applyAlignment="1" applyProtection="1">
      <alignment horizontal="center" vertical="center"/>
      <protection locked="0"/>
    </xf>
    <xf numFmtId="0" fontId="26" fillId="18" borderId="63" xfId="0" applyFont="1" applyFill="1" applyBorder="1" applyAlignment="1" applyProtection="1">
      <alignment horizontal="center" vertical="center"/>
      <protection locked="0"/>
    </xf>
    <xf numFmtId="0" fontId="29" fillId="0" borderId="19" xfId="0" applyNumberFormat="1" applyFont="1" applyFill="1" applyBorder="1" applyAlignment="1" applyProtection="1">
      <alignment horizontal="center" vertical="center"/>
      <protection/>
    </xf>
    <xf numFmtId="0" fontId="29" fillId="18" borderId="19" xfId="0" applyFont="1" applyFill="1" applyBorder="1" applyAlignment="1" applyProtection="1">
      <alignment horizontal="center" vertical="center"/>
      <protection locked="0"/>
    </xf>
    <xf numFmtId="0" fontId="29" fillId="18" borderId="28" xfId="0" applyFont="1" applyFill="1" applyBorder="1" applyAlignment="1" applyProtection="1">
      <alignment horizontal="center" vertical="center"/>
      <protection locked="0"/>
    </xf>
    <xf numFmtId="0" fontId="29" fillId="18" borderId="29" xfId="0" applyFont="1" applyFill="1" applyBorder="1" applyAlignment="1" applyProtection="1">
      <alignment horizontal="center" vertical="center"/>
      <protection locked="0"/>
    </xf>
    <xf numFmtId="0" fontId="29" fillId="18" borderId="64" xfId="0" applyFont="1" applyFill="1" applyBorder="1" applyAlignment="1" applyProtection="1">
      <alignment horizontal="center" vertical="center"/>
      <protection locked="0"/>
    </xf>
    <xf numFmtId="0" fontId="29" fillId="18" borderId="23" xfId="0" applyFont="1" applyFill="1" applyBorder="1" applyAlignment="1" applyProtection="1">
      <alignment horizontal="center" vertical="center"/>
      <protection locked="0"/>
    </xf>
    <xf numFmtId="0" fontId="29" fillId="4" borderId="65" xfId="0" applyFont="1" applyFill="1" applyBorder="1" applyAlignment="1" applyProtection="1">
      <alignment horizontal="center" vertical="center"/>
      <protection/>
    </xf>
    <xf numFmtId="0" fontId="29" fillId="4" borderId="66" xfId="0" applyFont="1" applyFill="1" applyBorder="1" applyAlignment="1" applyProtection="1">
      <alignment horizontal="center" vertical="center"/>
      <protection/>
    </xf>
    <xf numFmtId="0" fontId="29" fillId="4" borderId="65" xfId="0" applyFont="1" applyFill="1" applyBorder="1" applyAlignment="1" applyProtection="1">
      <alignment horizontal="center" vertical="center" shrinkToFit="1"/>
      <protection/>
    </xf>
    <xf numFmtId="0" fontId="29" fillId="4" borderId="67" xfId="0" applyFont="1" applyFill="1" applyBorder="1" applyAlignment="1" applyProtection="1">
      <alignment horizontal="center" vertical="center" shrinkToFit="1"/>
      <protection/>
    </xf>
    <xf numFmtId="0" fontId="29" fillId="4" borderId="68" xfId="0" applyFont="1" applyFill="1" applyBorder="1" applyAlignment="1" applyProtection="1">
      <alignment horizontal="center" vertical="center" shrinkToFit="1"/>
      <protection/>
    </xf>
    <xf numFmtId="0" fontId="24" fillId="18" borderId="69" xfId="0" applyFont="1" applyFill="1" applyBorder="1" applyAlignment="1" applyProtection="1">
      <alignment horizontal="left" vertical="center"/>
      <protection locked="0"/>
    </xf>
    <xf numFmtId="0" fontId="22" fillId="18" borderId="69" xfId="0" applyFont="1" applyFill="1" applyBorder="1" applyAlignment="1" applyProtection="1">
      <alignment horizontal="left" vertical="center"/>
      <protection locked="0"/>
    </xf>
    <xf numFmtId="0" fontId="1" fillId="18" borderId="38" xfId="0" applyFont="1" applyFill="1" applyBorder="1" applyAlignment="1" applyProtection="1">
      <alignment horizontal="center" vertical="center"/>
      <protection locked="0"/>
    </xf>
    <xf numFmtId="0" fontId="1" fillId="18" borderId="34" xfId="0" applyFont="1" applyFill="1" applyBorder="1" applyAlignment="1" applyProtection="1">
      <alignment horizontal="center" vertical="center"/>
      <protection locked="0"/>
    </xf>
    <xf numFmtId="0" fontId="24" fillId="18" borderId="60" xfId="0" applyFont="1" applyFill="1" applyBorder="1" applyAlignment="1" applyProtection="1">
      <alignment horizontal="left" vertical="center"/>
      <protection locked="0"/>
    </xf>
    <xf numFmtId="0" fontId="29" fillId="18" borderId="52" xfId="0" applyFont="1" applyFill="1" applyBorder="1" applyAlignment="1" applyProtection="1">
      <alignment horizontal="center" vertical="center"/>
      <protection locked="0"/>
    </xf>
    <xf numFmtId="0" fontId="26" fillId="18" borderId="52" xfId="0" applyFont="1" applyFill="1" applyBorder="1" applyAlignment="1" applyProtection="1">
      <alignment horizontal="center" vertical="center"/>
      <protection locked="0"/>
    </xf>
    <xf numFmtId="0" fontId="26" fillId="18" borderId="53" xfId="0" applyFont="1" applyFill="1" applyBorder="1" applyAlignment="1" applyProtection="1">
      <alignment horizontal="center" vertical="center"/>
      <protection locked="0"/>
    </xf>
    <xf numFmtId="0" fontId="26" fillId="18" borderId="54" xfId="0" applyFont="1" applyFill="1" applyBorder="1" applyAlignment="1" applyProtection="1">
      <alignment horizontal="center" vertical="center"/>
      <protection locked="0"/>
    </xf>
    <xf numFmtId="0" fontId="26" fillId="18" borderId="21" xfId="0" applyFont="1" applyFill="1" applyBorder="1" applyAlignment="1" applyProtection="1">
      <alignment horizontal="center" vertical="center"/>
      <protection locked="0"/>
    </xf>
    <xf numFmtId="0" fontId="1" fillId="18" borderId="54" xfId="0" applyFont="1" applyFill="1" applyBorder="1" applyAlignment="1" applyProtection="1">
      <alignment horizontal="center" vertical="center"/>
      <protection locked="0"/>
    </xf>
    <xf numFmtId="0" fontId="29" fillId="4" borderId="66" xfId="0" applyFont="1" applyFill="1" applyBorder="1" applyAlignment="1" applyProtection="1">
      <alignment horizontal="center" vertical="center" shrinkToFit="1"/>
      <protection/>
    </xf>
    <xf numFmtId="0" fontId="23" fillId="0" borderId="70" xfId="0" applyFont="1" applyFill="1" applyBorder="1" applyAlignment="1" applyProtection="1">
      <alignment vertical="center" textRotation="255"/>
      <protection/>
    </xf>
    <xf numFmtId="0" fontId="26" fillId="0" borderId="71" xfId="0" applyFont="1" applyFill="1" applyBorder="1" applyAlignment="1" applyProtection="1">
      <alignment horizontal="left" vertical="center"/>
      <protection/>
    </xf>
    <xf numFmtId="0" fontId="26" fillId="0" borderId="51" xfId="0" applyFont="1" applyFill="1" applyBorder="1" applyAlignment="1" applyProtection="1">
      <alignment horizontal="left" vertical="center"/>
      <protection/>
    </xf>
    <xf numFmtId="0" fontId="27" fillId="0" borderId="51" xfId="0" applyFont="1" applyFill="1" applyBorder="1" applyAlignment="1" applyProtection="1">
      <alignment horizontal="left" vertical="center"/>
      <protection/>
    </xf>
    <xf numFmtId="0" fontId="27" fillId="0" borderId="72" xfId="0" applyFont="1" applyFill="1" applyBorder="1" applyAlignment="1" applyProtection="1">
      <alignment horizontal="left" vertical="center"/>
      <protection/>
    </xf>
    <xf numFmtId="0" fontId="26" fillId="0" borderId="73" xfId="0" applyFont="1" applyFill="1" applyBorder="1" applyAlignment="1" applyProtection="1">
      <alignment horizontal="left" vertical="center"/>
      <protection/>
    </xf>
    <xf numFmtId="0" fontId="26" fillId="0" borderId="51" xfId="0" applyFont="1" applyFill="1" applyBorder="1" applyAlignment="1" applyProtection="1">
      <alignment vertical="center"/>
      <protection/>
    </xf>
    <xf numFmtId="0" fontId="26" fillId="0" borderId="74" xfId="0" applyFont="1" applyFill="1" applyBorder="1" applyAlignment="1" applyProtection="1">
      <alignment horizontal="left" vertical="center"/>
      <protection/>
    </xf>
    <xf numFmtId="0" fontId="27" fillId="0" borderId="74" xfId="0" applyFont="1" applyFill="1" applyBorder="1" applyAlignment="1" applyProtection="1">
      <alignment horizontal="left" vertical="center"/>
      <protection/>
    </xf>
    <xf numFmtId="0" fontId="22" fillId="0" borderId="51" xfId="0" applyFont="1" applyFill="1" applyBorder="1" applyAlignment="1" applyProtection="1">
      <alignment horizontal="left" vertical="center"/>
      <protection/>
    </xf>
    <xf numFmtId="0" fontId="22" fillId="0" borderId="75" xfId="0" applyFont="1" applyFill="1" applyBorder="1" applyAlignment="1" applyProtection="1">
      <alignment horizontal="left" vertical="center"/>
      <protection/>
    </xf>
    <xf numFmtId="0" fontId="27" fillId="0" borderId="73" xfId="0" applyFont="1" applyFill="1" applyBorder="1" applyAlignment="1" applyProtection="1">
      <alignment horizontal="left" vertical="center"/>
      <protection/>
    </xf>
    <xf numFmtId="0" fontId="22" fillId="0" borderId="72" xfId="0" applyFont="1" applyFill="1" applyBorder="1" applyAlignment="1" applyProtection="1">
      <alignment horizontal="left" vertical="center"/>
      <protection/>
    </xf>
    <xf numFmtId="0" fontId="22" fillId="0" borderId="71" xfId="0" applyFont="1" applyFill="1" applyBorder="1" applyAlignment="1" applyProtection="1">
      <alignment horizontal="left" vertical="center"/>
      <protection/>
    </xf>
    <xf numFmtId="0" fontId="27" fillId="0" borderId="75" xfId="0" applyFont="1" applyFill="1" applyBorder="1" applyAlignment="1" applyProtection="1">
      <alignment horizontal="left" vertical="center"/>
      <protection/>
    </xf>
    <xf numFmtId="0" fontId="24" fillId="18" borderId="69" xfId="33" applyFont="1" applyFill="1" applyBorder="1" applyAlignment="1" applyProtection="1">
      <alignment horizontal="left" vertical="center"/>
      <protection locked="0"/>
    </xf>
    <xf numFmtId="0" fontId="26" fillId="0" borderId="75" xfId="0" applyFont="1" applyFill="1" applyBorder="1" applyAlignment="1" applyProtection="1">
      <alignment horizontal="left" vertical="center"/>
      <protection/>
    </xf>
    <xf numFmtId="0" fontId="29" fillId="24" borderId="36" xfId="0" applyFont="1" applyFill="1" applyBorder="1" applyAlignment="1" applyProtection="1">
      <alignment horizontal="center" vertical="center"/>
      <protection/>
    </xf>
    <xf numFmtId="0" fontId="27" fillId="24" borderId="38" xfId="0" applyFont="1" applyFill="1" applyBorder="1" applyAlignment="1" applyProtection="1">
      <alignment horizontal="center" vertical="center"/>
      <protection/>
    </xf>
    <xf numFmtId="0" fontId="29" fillId="0" borderId="36" xfId="0" applyFont="1" applyFill="1" applyBorder="1" applyAlignment="1" applyProtection="1">
      <alignment horizontal="center" vertical="center"/>
      <protection/>
    </xf>
    <xf numFmtId="0" fontId="22" fillId="18" borderId="76" xfId="0" applyFont="1" applyFill="1" applyBorder="1" applyAlignment="1" applyProtection="1">
      <alignment horizontal="center" vertical="center"/>
      <protection locked="0"/>
    </xf>
    <xf numFmtId="0" fontId="22" fillId="18" borderId="51" xfId="0" applyFont="1" applyFill="1" applyBorder="1" applyAlignment="1" applyProtection="1">
      <alignment horizontal="center" vertical="center"/>
      <protection locked="0"/>
    </xf>
    <xf numFmtId="0" fontId="35" fillId="4" borderId="31" xfId="0" applyFont="1" applyFill="1" applyBorder="1" applyAlignment="1" applyProtection="1">
      <alignment horizontal="center" vertical="center" shrinkToFit="1"/>
      <protection hidden="1"/>
    </xf>
    <xf numFmtId="0" fontId="34" fillId="25" borderId="0" xfId="0" applyFont="1" applyFill="1" applyBorder="1" applyAlignment="1" applyProtection="1">
      <alignment horizontal="center" vertical="center"/>
      <protection/>
    </xf>
    <xf numFmtId="0" fontId="43" fillId="7" borderId="77" xfId="0" applyFont="1" applyFill="1" applyBorder="1" applyAlignment="1" applyProtection="1">
      <alignment horizontal="center" vertical="center" wrapText="1"/>
      <protection/>
    </xf>
    <xf numFmtId="0" fontId="43" fillId="18" borderId="42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 vertical="center"/>
      <protection/>
    </xf>
    <xf numFmtId="0" fontId="24" fillId="7" borderId="31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24" fillId="18" borderId="31" xfId="0" applyFont="1" applyFill="1" applyBorder="1" applyAlignment="1" applyProtection="1">
      <alignment vertical="center" wrapText="1" shrinkToFit="1"/>
      <protection locked="0"/>
    </xf>
    <xf numFmtId="0" fontId="24" fillId="18" borderId="31" xfId="0" applyFont="1" applyFill="1" applyBorder="1" applyAlignment="1" applyProtection="1">
      <alignment vertical="center" shrinkToFit="1"/>
      <protection locked="0"/>
    </xf>
    <xf numFmtId="0" fontId="0" fillId="24" borderId="31" xfId="0" applyFont="1" applyFill="1" applyBorder="1" applyAlignment="1" applyProtection="1">
      <alignment horizontal="center" vertical="center"/>
      <protection/>
    </xf>
    <xf numFmtId="14" fontId="35" fillId="18" borderId="31" xfId="0" applyNumberFormat="1" applyFont="1" applyFill="1" applyBorder="1" applyAlignment="1" applyProtection="1">
      <alignment horizontal="center" vertical="center" shrinkToFit="1"/>
      <protection locked="0"/>
    </xf>
    <xf numFmtId="0" fontId="35" fillId="26" borderId="0" xfId="0" applyFont="1" applyFill="1" applyAlignment="1">
      <alignment vertical="center" shrinkToFit="1"/>
    </xf>
    <xf numFmtId="0" fontId="46" fillId="11" borderId="31" xfId="0" applyFont="1" applyFill="1" applyBorder="1" applyAlignment="1">
      <alignment horizontal="center" vertical="center" wrapText="1" shrinkToFit="1"/>
    </xf>
    <xf numFmtId="0" fontId="35" fillId="5" borderId="31" xfId="0" applyFont="1" applyFill="1" applyBorder="1" applyAlignment="1">
      <alignment horizontal="center" vertical="center" shrinkToFit="1"/>
    </xf>
    <xf numFmtId="0" fontId="35" fillId="26" borderId="0" xfId="0" applyFont="1" applyFill="1" applyAlignment="1">
      <alignment horizontal="center" vertical="center" shrinkToFit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Fill="1" applyAlignment="1" applyProtection="1">
      <alignment horizontal="center" vertical="center"/>
      <protection hidden="1"/>
    </xf>
    <xf numFmtId="0" fontId="26" fillId="0" borderId="0" xfId="0" applyFont="1" applyFill="1" applyAlignment="1" applyProtection="1">
      <alignment vertical="center"/>
      <protection hidden="1"/>
    </xf>
    <xf numFmtId="0" fontId="26" fillId="0" borderId="0" xfId="0" applyFont="1" applyFill="1" applyAlignment="1" applyProtection="1">
      <alignment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25" borderId="0" xfId="0" applyFont="1" applyFill="1" applyAlignment="1" applyProtection="1">
      <alignment vertical="center"/>
      <protection/>
    </xf>
    <xf numFmtId="0" fontId="22" fillId="25" borderId="0" xfId="0" applyFont="1" applyFill="1" applyAlignment="1" applyProtection="1">
      <alignment vertical="center"/>
      <protection/>
    </xf>
    <xf numFmtId="0" fontId="41" fillId="25" borderId="78" xfId="0" applyNumberFormat="1" applyFont="1" applyFill="1" applyBorder="1" applyAlignment="1" applyProtection="1">
      <alignment horizontal="center"/>
      <protection/>
    </xf>
    <xf numFmtId="192" fontId="1" fillId="18" borderId="42" xfId="0" applyNumberFormat="1" applyFont="1" applyFill="1" applyBorder="1" applyAlignment="1" applyProtection="1">
      <alignment horizontal="center" vertical="center" shrinkToFit="1"/>
      <protection locked="0"/>
    </xf>
    <xf numFmtId="0" fontId="48" fillId="2" borderId="31" xfId="0" applyFont="1" applyFill="1" applyBorder="1" applyAlignment="1" applyProtection="1">
      <alignment horizontal="center" vertical="center" shrinkToFit="1"/>
      <protection/>
    </xf>
    <xf numFmtId="0" fontId="48" fillId="2" borderId="31" xfId="0" applyFont="1" applyFill="1" applyBorder="1" applyAlignment="1" applyProtection="1">
      <alignment vertical="center" shrinkToFit="1"/>
      <protection/>
    </xf>
    <xf numFmtId="0" fontId="49" fillId="0" borderId="0" xfId="0" applyFont="1" applyFill="1" applyAlignment="1" applyProtection="1">
      <alignment horizontal="center" vertical="center" shrinkToFit="1"/>
      <protection/>
    </xf>
    <xf numFmtId="0" fontId="49" fillId="0" borderId="0" xfId="0" applyFont="1" applyFill="1" applyAlignment="1" applyProtection="1">
      <alignment vertical="center" shrinkToFit="1"/>
      <protection/>
    </xf>
    <xf numFmtId="0" fontId="49" fillId="0" borderId="0" xfId="0" applyFont="1" applyFill="1" applyAlignment="1" applyProtection="1">
      <alignment horizontal="center" vertical="center" wrapText="1" shrinkToFit="1"/>
      <protection/>
    </xf>
    <xf numFmtId="0" fontId="50" fillId="0" borderId="0" xfId="0" applyFont="1" applyFill="1" applyAlignment="1" applyProtection="1">
      <alignment horizontal="center" vertical="center" shrinkToFit="1"/>
      <protection/>
    </xf>
    <xf numFmtId="0" fontId="50" fillId="0" borderId="0" xfId="0" applyFont="1" applyFill="1" applyAlignment="1" applyProtection="1">
      <alignment vertical="center" shrinkToFit="1"/>
      <protection/>
    </xf>
    <xf numFmtId="0" fontId="49" fillId="0" borderId="0" xfId="0" applyFont="1" applyFill="1" applyBorder="1" applyAlignment="1" applyProtection="1">
      <alignment horizontal="center" vertical="center" shrinkToFit="1"/>
      <protection/>
    </xf>
    <xf numFmtId="0" fontId="49" fillId="0" borderId="0" xfId="0" applyFont="1" applyFill="1" applyBorder="1" applyAlignment="1" applyProtection="1">
      <alignment vertical="center" shrinkToFit="1"/>
      <protection/>
    </xf>
    <xf numFmtId="0" fontId="52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 horizontal="center" vertical="center" shrinkToFit="1"/>
      <protection hidden="1"/>
    </xf>
    <xf numFmtId="0" fontId="52" fillId="0" borderId="0" xfId="0" applyFont="1" applyFill="1" applyAlignment="1" applyProtection="1">
      <alignment vertical="center"/>
      <protection hidden="1"/>
    </xf>
    <xf numFmtId="0" fontId="53" fillId="2" borderId="31" xfId="0" applyFont="1" applyFill="1" applyBorder="1" applyAlignment="1" applyProtection="1">
      <alignment vertical="center" shrinkToFit="1"/>
      <protection/>
    </xf>
    <xf numFmtId="0" fontId="52" fillId="2" borderId="31" xfId="0" applyFont="1" applyFill="1" applyBorder="1" applyAlignment="1" applyProtection="1">
      <alignment vertical="center" shrinkToFit="1"/>
      <protection/>
    </xf>
    <xf numFmtId="0" fontId="52" fillId="2" borderId="0" xfId="0" applyFont="1" applyFill="1" applyAlignment="1" applyProtection="1">
      <alignment horizontal="center" vertical="center"/>
      <protection/>
    </xf>
    <xf numFmtId="0" fontId="54" fillId="2" borderId="31" xfId="0" applyFont="1" applyFill="1" applyBorder="1" applyAlignment="1" applyProtection="1">
      <alignment vertical="center" shrinkToFit="1"/>
      <protection/>
    </xf>
    <xf numFmtId="0" fontId="6" fillId="2" borderId="76" xfId="0" applyFont="1" applyFill="1" applyBorder="1" applyAlignment="1" applyProtection="1">
      <alignment vertical="center" shrinkToFit="1"/>
      <protection/>
    </xf>
    <xf numFmtId="0" fontId="1" fillId="7" borderId="40" xfId="0" applyFont="1" applyFill="1" applyBorder="1" applyAlignment="1" applyProtection="1">
      <alignment horizontal="center" vertical="center" wrapText="1"/>
      <protection hidden="1"/>
    </xf>
    <xf numFmtId="0" fontId="48" fillId="2" borderId="76" xfId="0" applyFont="1" applyFill="1" applyBorder="1" applyAlignment="1" applyProtection="1">
      <alignment vertical="center" shrinkToFit="1"/>
      <protection/>
    </xf>
    <xf numFmtId="0" fontId="55" fillId="6" borderId="31" xfId="0" applyFont="1" applyFill="1" applyBorder="1" applyAlignment="1">
      <alignment horizontal="center" vertical="center" shrinkToFit="1"/>
    </xf>
    <xf numFmtId="0" fontId="56" fillId="6" borderId="31" xfId="0" applyFont="1" applyFill="1" applyBorder="1" applyAlignment="1">
      <alignment horizontal="center" vertical="center" shrinkToFit="1"/>
    </xf>
    <xf numFmtId="0" fontId="26" fillId="25" borderId="36" xfId="0" applyFont="1" applyFill="1" applyBorder="1" applyAlignment="1" applyProtection="1">
      <alignment horizontal="center" vertical="center"/>
      <protection/>
    </xf>
    <xf numFmtId="0" fontId="26" fillId="25" borderId="38" xfId="0" applyFont="1" applyFill="1" applyBorder="1" applyAlignment="1" applyProtection="1">
      <alignment horizontal="center" vertical="center"/>
      <protection/>
    </xf>
    <xf numFmtId="0" fontId="26" fillId="25" borderId="15" xfId="0" applyFont="1" applyFill="1" applyBorder="1" applyAlignment="1" applyProtection="1">
      <alignment horizontal="center" vertical="center"/>
      <protection/>
    </xf>
    <xf numFmtId="0" fontId="26" fillId="25" borderId="24" xfId="0" applyFont="1" applyFill="1" applyBorder="1" applyAlignment="1" applyProtection="1">
      <alignment horizontal="center" vertical="center"/>
      <protection/>
    </xf>
    <xf numFmtId="0" fontId="27" fillId="0" borderId="36" xfId="0" applyFont="1" applyFill="1" applyBorder="1" applyAlignment="1" applyProtection="1">
      <alignment horizontal="center" vertical="center"/>
      <protection/>
    </xf>
    <xf numFmtId="0" fontId="27" fillId="0" borderId="38" xfId="0" applyFont="1" applyFill="1" applyBorder="1" applyAlignment="1" applyProtection="1">
      <alignment horizontal="center" vertical="center"/>
      <protection/>
    </xf>
    <xf numFmtId="0" fontId="48" fillId="0" borderId="79" xfId="0" applyFont="1" applyFill="1" applyBorder="1" applyAlignment="1" applyProtection="1">
      <alignment vertical="center" shrinkToFit="1"/>
      <protection/>
    </xf>
    <xf numFmtId="0" fontId="48" fillId="0" borderId="0" xfId="0" applyFont="1" applyFill="1" applyBorder="1" applyAlignment="1" applyProtection="1">
      <alignment vertical="center" shrinkToFit="1"/>
      <protection/>
    </xf>
    <xf numFmtId="0" fontId="53" fillId="0" borderId="0" xfId="0" applyFont="1" applyFill="1" applyBorder="1" applyAlignment="1" applyProtection="1">
      <alignment vertical="center" shrinkToFit="1"/>
      <protection/>
    </xf>
    <xf numFmtId="0" fontId="52" fillId="0" borderId="0" xfId="0" applyFont="1" applyFill="1" applyBorder="1" applyAlignment="1" applyProtection="1">
      <alignment vertical="center" shrinkToFit="1"/>
      <protection/>
    </xf>
    <xf numFmtId="0" fontId="29" fillId="4" borderId="65" xfId="0" applyFont="1" applyFill="1" applyBorder="1" applyAlignment="1" applyProtection="1">
      <alignment horizontal="center" vertical="center"/>
      <protection hidden="1"/>
    </xf>
    <xf numFmtId="0" fontId="29" fillId="4" borderId="66" xfId="0" applyFont="1" applyFill="1" applyBorder="1" applyAlignment="1" applyProtection="1">
      <alignment horizontal="center" vertical="center"/>
      <protection hidden="1"/>
    </xf>
    <xf numFmtId="0" fontId="29" fillId="4" borderId="65" xfId="0" applyFont="1" applyFill="1" applyBorder="1" applyAlignment="1" applyProtection="1">
      <alignment horizontal="center" vertical="center" shrinkToFit="1"/>
      <protection hidden="1"/>
    </xf>
    <xf numFmtId="0" fontId="29" fillId="4" borderId="67" xfId="0" applyFont="1" applyFill="1" applyBorder="1" applyAlignment="1" applyProtection="1">
      <alignment horizontal="center" vertical="center" shrinkToFit="1"/>
      <protection hidden="1"/>
    </xf>
    <xf numFmtId="0" fontId="29" fillId="4" borderId="68" xfId="0" applyFont="1" applyFill="1" applyBorder="1" applyAlignment="1" applyProtection="1">
      <alignment horizontal="center" vertical="center" shrinkToFit="1"/>
      <protection hidden="1"/>
    </xf>
    <xf numFmtId="0" fontId="29" fillId="0" borderId="18" xfId="0" applyFont="1" applyFill="1" applyBorder="1" applyAlignment="1" applyProtection="1">
      <alignment horizontal="center" vertical="center"/>
      <protection hidden="1"/>
    </xf>
    <xf numFmtId="0" fontId="29" fillId="0" borderId="30" xfId="0" applyFont="1" applyFill="1" applyBorder="1" applyAlignment="1" applyProtection="1">
      <alignment horizontal="center" vertical="center"/>
      <protection hidden="1"/>
    </xf>
    <xf numFmtId="0" fontId="29" fillId="0" borderId="25" xfId="0" applyFont="1" applyFill="1" applyBorder="1" applyAlignment="1" applyProtection="1">
      <alignment horizontal="center" vertical="center"/>
      <protection hidden="1"/>
    </xf>
    <xf numFmtId="0" fontId="29" fillId="0" borderId="26" xfId="0" applyFont="1" applyFill="1" applyBorder="1" applyAlignment="1" applyProtection="1">
      <alignment horizontal="center" vertical="center"/>
      <protection hidden="1"/>
    </xf>
    <xf numFmtId="0" fontId="29" fillId="0" borderId="27" xfId="0" applyFont="1" applyFill="1" applyBorder="1" applyAlignment="1" applyProtection="1">
      <alignment horizontal="center" vertical="center"/>
      <protection hidden="1"/>
    </xf>
    <xf numFmtId="0" fontId="29" fillId="0" borderId="19" xfId="0" applyNumberFormat="1" applyFont="1" applyFill="1" applyBorder="1" applyAlignment="1" applyProtection="1">
      <alignment horizontal="center" vertical="center"/>
      <protection hidden="1"/>
    </xf>
    <xf numFmtId="0" fontId="29" fillId="0" borderId="23" xfId="0" applyFont="1" applyFill="1" applyBorder="1" applyAlignment="1" applyProtection="1">
      <alignment horizontal="center" vertical="center"/>
      <protection hidden="1"/>
    </xf>
    <xf numFmtId="0" fontId="26" fillId="0" borderId="2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6" fillId="0" borderId="17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6" fillId="0" borderId="21" xfId="0" applyFont="1" applyFill="1" applyBorder="1" applyAlignment="1" applyProtection="1">
      <alignment horizontal="center" vertical="center"/>
      <protection hidden="1"/>
    </xf>
    <xf numFmtId="0" fontId="29" fillId="0" borderId="80" xfId="0" applyFont="1" applyFill="1" applyBorder="1" applyAlignment="1" applyProtection="1">
      <alignment horizontal="center" vertical="center"/>
      <protection hidden="1"/>
    </xf>
    <xf numFmtId="0" fontId="29" fillId="0" borderId="19" xfId="0" applyFont="1" applyFill="1" applyBorder="1" applyAlignment="1" applyProtection="1">
      <alignment horizontal="center" vertical="center"/>
      <protection hidden="1"/>
    </xf>
    <xf numFmtId="0" fontId="29" fillId="0" borderId="28" xfId="0" applyFont="1" applyFill="1" applyBorder="1" applyAlignment="1" applyProtection="1">
      <alignment horizontal="center" vertical="center"/>
      <protection hidden="1"/>
    </xf>
    <xf numFmtId="0" fontId="29" fillId="0" borderId="29" xfId="0" applyFont="1" applyFill="1" applyBorder="1" applyAlignment="1" applyProtection="1">
      <alignment horizontal="center" vertical="center"/>
      <protection hidden="1"/>
    </xf>
    <xf numFmtId="0" fontId="29" fillId="24" borderId="27" xfId="0" applyFont="1" applyFill="1" applyBorder="1" applyAlignment="1" applyProtection="1">
      <alignment horizontal="center" vertical="center"/>
      <protection hidden="1"/>
    </xf>
    <xf numFmtId="0" fontId="29" fillId="24" borderId="25" xfId="0" applyFont="1" applyFill="1" applyBorder="1" applyAlignment="1" applyProtection="1">
      <alignment horizontal="center" vertical="center"/>
      <protection hidden="1"/>
    </xf>
    <xf numFmtId="0" fontId="30" fillId="0" borderId="26" xfId="0" applyFont="1" applyFill="1" applyBorder="1" applyAlignment="1" applyProtection="1">
      <alignment horizontal="center" vertical="center"/>
      <protection hidden="1"/>
    </xf>
    <xf numFmtId="0" fontId="26" fillId="24" borderId="16" xfId="0" applyFont="1" applyFill="1" applyBorder="1" applyAlignment="1" applyProtection="1">
      <alignment horizontal="center" vertical="center"/>
      <protection hidden="1"/>
    </xf>
    <xf numFmtId="0" fontId="26" fillId="25" borderId="16" xfId="0" applyFont="1" applyFill="1" applyBorder="1" applyAlignment="1" applyProtection="1">
      <alignment horizontal="center" vertical="center"/>
      <protection hidden="1"/>
    </xf>
    <xf numFmtId="0" fontId="26" fillId="24" borderId="17" xfId="0" applyFont="1" applyFill="1" applyBorder="1" applyAlignment="1" applyProtection="1">
      <alignment horizontal="center" vertical="center"/>
      <protection hidden="1"/>
    </xf>
    <xf numFmtId="0" fontId="26" fillId="0" borderId="32" xfId="0" applyFont="1" applyFill="1" applyBorder="1" applyAlignment="1" applyProtection="1">
      <alignment horizontal="center" vertical="center"/>
      <protection hidden="1"/>
    </xf>
    <xf numFmtId="0" fontId="26" fillId="0" borderId="35" xfId="0" applyFont="1" applyFill="1" applyBorder="1" applyAlignment="1" applyProtection="1">
      <alignment horizontal="center" vertical="center"/>
      <protection hidden="1"/>
    </xf>
    <xf numFmtId="0" fontId="26" fillId="0" borderId="37" xfId="0" applyFont="1" applyFill="1" applyBorder="1" applyAlignment="1" applyProtection="1">
      <alignment horizontal="center" vertical="center"/>
      <protection hidden="1"/>
    </xf>
    <xf numFmtId="0" fontId="26" fillId="25" borderId="37" xfId="0" applyFont="1" applyFill="1" applyBorder="1" applyAlignment="1" applyProtection="1">
      <alignment horizontal="center" vertical="center"/>
      <protection hidden="1"/>
    </xf>
    <xf numFmtId="0" fontId="26" fillId="24" borderId="37" xfId="0" applyFont="1" applyFill="1" applyBorder="1" applyAlignment="1" applyProtection="1">
      <alignment horizontal="center" vertical="center"/>
      <protection hidden="1"/>
    </xf>
    <xf numFmtId="0" fontId="26" fillId="25" borderId="17" xfId="0" applyFont="1" applyFill="1" applyBorder="1" applyAlignment="1" applyProtection="1">
      <alignment horizontal="center" vertical="center"/>
      <protection hidden="1"/>
    </xf>
    <xf numFmtId="0" fontId="27" fillId="24" borderId="17" xfId="0" applyFont="1" applyFill="1" applyBorder="1" applyAlignment="1" applyProtection="1">
      <alignment horizontal="center" vertical="center"/>
      <protection hidden="1"/>
    </xf>
    <xf numFmtId="0" fontId="27" fillId="0" borderId="37" xfId="0" applyFont="1" applyFill="1" applyBorder="1" applyAlignment="1" applyProtection="1">
      <alignment horizontal="center" vertical="center"/>
      <protection hidden="1"/>
    </xf>
    <xf numFmtId="0" fontId="27" fillId="0" borderId="17" xfId="0" applyFont="1" applyFill="1" applyBorder="1" applyAlignment="1" applyProtection="1">
      <alignment horizontal="center" vertical="center"/>
      <protection hidden="1"/>
    </xf>
    <xf numFmtId="0" fontId="26" fillId="25" borderId="35" xfId="0" applyFont="1" applyFill="1" applyBorder="1" applyAlignment="1" applyProtection="1">
      <alignment horizontal="center" vertical="center"/>
      <protection hidden="1"/>
    </xf>
    <xf numFmtId="201" fontId="22" fillId="0" borderId="52" xfId="0" applyNumberFormat="1" applyFont="1" applyFill="1" applyBorder="1" applyAlignment="1" applyProtection="1">
      <alignment horizontal="center" vertical="center" textRotation="255"/>
      <protection/>
    </xf>
    <xf numFmtId="201" fontId="22" fillId="0" borderId="54" xfId="0" applyNumberFormat="1" applyFont="1" applyFill="1" applyBorder="1" applyAlignment="1" applyProtection="1">
      <alignment horizontal="center" vertical="center" textRotation="255"/>
      <protection/>
    </xf>
    <xf numFmtId="202" fontId="22" fillId="0" borderId="53" xfId="0" applyNumberFormat="1" applyFont="1" applyFill="1" applyBorder="1" applyAlignment="1" applyProtection="1">
      <alignment horizontal="center" vertical="center" textRotation="255"/>
      <protection/>
    </xf>
    <xf numFmtId="202" fontId="22" fillId="0" borderId="21" xfId="0" applyNumberFormat="1" applyFont="1" applyFill="1" applyBorder="1" applyAlignment="1" applyProtection="1">
      <alignment horizontal="center" vertical="center" textRotation="255"/>
      <protection/>
    </xf>
    <xf numFmtId="14" fontId="49" fillId="0" borderId="0" xfId="0" applyNumberFormat="1" applyFont="1" applyFill="1" applyAlignment="1" applyProtection="1">
      <alignment vertical="center" shrinkToFit="1"/>
      <protection/>
    </xf>
    <xf numFmtId="0" fontId="22" fillId="18" borderId="76" xfId="0" applyFont="1" applyFill="1" applyBorder="1" applyAlignment="1" applyProtection="1">
      <alignment horizontal="left" vertical="center"/>
      <protection locked="0"/>
    </xf>
    <xf numFmtId="0" fontId="22" fillId="18" borderId="51" xfId="0" applyFont="1" applyFill="1" applyBorder="1" applyAlignment="1" applyProtection="1">
      <alignment horizontal="left" vertical="center"/>
      <protection locked="0"/>
    </xf>
    <xf numFmtId="0" fontId="22" fillId="18" borderId="71" xfId="0" applyFont="1" applyFill="1" applyBorder="1" applyAlignment="1" applyProtection="1">
      <alignment horizontal="left" vertical="center"/>
      <protection locked="0"/>
    </xf>
    <xf numFmtId="0" fontId="57" fillId="18" borderId="51" xfId="0" applyFont="1" applyFill="1" applyBorder="1" applyAlignment="1" applyProtection="1">
      <alignment horizontal="left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hidden="1"/>
    </xf>
    <xf numFmtId="0" fontId="36" fillId="18" borderId="81" xfId="0" applyFont="1" applyFill="1" applyBorder="1" applyAlignment="1" applyProtection="1">
      <alignment horizontal="left" vertical="center"/>
      <protection locked="0"/>
    </xf>
    <xf numFmtId="0" fontId="36" fillId="18" borderId="76" xfId="0" applyFont="1" applyFill="1" applyBorder="1" applyAlignment="1" applyProtection="1">
      <alignment horizontal="left" vertical="center"/>
      <protection locked="0"/>
    </xf>
    <xf numFmtId="0" fontId="59" fillId="18" borderId="76" xfId="0" applyFont="1" applyFill="1" applyBorder="1" applyAlignment="1" applyProtection="1">
      <alignment horizontal="left" vertical="center"/>
      <protection locked="0"/>
    </xf>
    <xf numFmtId="0" fontId="36" fillId="18" borderId="76" xfId="0" applyFont="1" applyFill="1" applyBorder="1" applyAlignment="1" applyProtection="1" quotePrefix="1">
      <alignment horizontal="left" vertical="center"/>
      <protection locked="0"/>
    </xf>
    <xf numFmtId="182" fontId="36" fillId="18" borderId="76" xfId="0" applyNumberFormat="1" applyFont="1" applyFill="1" applyBorder="1" applyAlignment="1" applyProtection="1" quotePrefix="1">
      <alignment horizontal="left" vertical="center"/>
      <protection locked="0"/>
    </xf>
    <xf numFmtId="0" fontId="40" fillId="18" borderId="74" xfId="0" applyFont="1" applyFill="1" applyBorder="1" applyAlignment="1" applyProtection="1">
      <alignment horizontal="left" vertical="center" shrinkToFit="1"/>
      <protection locked="0"/>
    </xf>
    <xf numFmtId="0" fontId="37" fillId="0" borderId="82" xfId="0" applyFont="1" applyFill="1" applyBorder="1" applyAlignment="1" applyProtection="1">
      <alignment horizontal="center" vertical="center" shrinkToFit="1"/>
      <protection/>
    </xf>
    <xf numFmtId="0" fontId="40" fillId="18" borderId="76" xfId="0" applyFont="1" applyFill="1" applyBorder="1" applyAlignment="1" applyProtection="1">
      <alignment horizontal="left" vertical="center" shrinkToFit="1"/>
      <protection locked="0"/>
    </xf>
    <xf numFmtId="0" fontId="40" fillId="18" borderId="51" xfId="0" applyFont="1" applyFill="1" applyBorder="1" applyAlignment="1" applyProtection="1">
      <alignment horizontal="left" vertical="center" shrinkToFit="1"/>
      <protection locked="0"/>
    </xf>
    <xf numFmtId="0" fontId="22" fillId="0" borderId="83" xfId="0" applyFont="1" applyFill="1" applyBorder="1" applyAlignment="1" applyProtection="1">
      <alignment horizontal="center" vertical="center"/>
      <protection locked="0"/>
    </xf>
    <xf numFmtId="0" fontId="22" fillId="0" borderId="82" xfId="0" applyFont="1" applyFill="1" applyBorder="1" applyAlignment="1" applyProtection="1">
      <alignment horizontal="center" vertical="center"/>
      <protection locked="0"/>
    </xf>
    <xf numFmtId="0" fontId="40" fillId="18" borderId="84" xfId="0" applyFont="1" applyFill="1" applyBorder="1" applyAlignment="1" applyProtection="1">
      <alignment horizontal="left" vertical="center" shrinkToFit="1"/>
      <protection locked="0"/>
    </xf>
    <xf numFmtId="197" fontId="25" fillId="4" borderId="85" xfId="0" applyNumberFormat="1" applyFont="1" applyFill="1" applyBorder="1" applyAlignment="1" applyProtection="1">
      <alignment horizontal="center" vertical="center" wrapText="1"/>
      <protection/>
    </xf>
    <xf numFmtId="197" fontId="25" fillId="4" borderId="86" xfId="0" applyNumberFormat="1" applyFont="1" applyFill="1" applyBorder="1" applyAlignment="1" applyProtection="1">
      <alignment horizontal="center" vertical="center" wrapText="1"/>
      <protection/>
    </xf>
    <xf numFmtId="0" fontId="37" fillId="0" borderId="87" xfId="0" applyFont="1" applyFill="1" applyBorder="1" applyAlignment="1" applyProtection="1">
      <alignment horizontal="center" vertical="center" shrinkToFit="1"/>
      <protection/>
    </xf>
    <xf numFmtId="0" fontId="37" fillId="0" borderId="88" xfId="0" applyFont="1" applyFill="1" applyBorder="1" applyAlignment="1" applyProtection="1">
      <alignment horizontal="center" vertical="center" shrinkToFit="1"/>
      <protection/>
    </xf>
    <xf numFmtId="0" fontId="37" fillId="0" borderId="83" xfId="0" applyFont="1" applyFill="1" applyBorder="1" applyAlignment="1" applyProtection="1">
      <alignment horizontal="center" vertical="center" shrinkToFit="1"/>
      <protection/>
    </xf>
    <xf numFmtId="0" fontId="22" fillId="18" borderId="71" xfId="0" applyFont="1" applyFill="1" applyBorder="1" applyAlignment="1" applyProtection="1">
      <alignment horizontal="left" vertical="center"/>
      <protection locked="0"/>
    </xf>
    <xf numFmtId="0" fontId="57" fillId="18" borderId="57" xfId="0" applyFont="1" applyFill="1" applyBorder="1" applyAlignment="1" applyProtection="1">
      <alignment horizontal="left" vertical="center"/>
      <protection locked="0"/>
    </xf>
    <xf numFmtId="0" fontId="57" fillId="18" borderId="58" xfId="0" applyFont="1" applyFill="1" applyBorder="1" applyAlignment="1" applyProtection="1">
      <alignment horizontal="left" vertical="center"/>
      <protection locked="0"/>
    </xf>
    <xf numFmtId="0" fontId="22" fillId="18" borderId="76" xfId="0" applyFont="1" applyFill="1" applyBorder="1" applyAlignment="1" applyProtection="1">
      <alignment horizontal="left" vertical="center"/>
      <protection locked="0"/>
    </xf>
    <xf numFmtId="0" fontId="22" fillId="18" borderId="51" xfId="0" applyFont="1" applyFill="1" applyBorder="1" applyAlignment="1" applyProtection="1">
      <alignment horizontal="left" vertical="center"/>
      <protection locked="0"/>
    </xf>
    <xf numFmtId="0" fontId="22" fillId="18" borderId="76" xfId="0" applyFont="1" applyFill="1" applyBorder="1" applyAlignment="1" applyProtection="1" quotePrefix="1">
      <alignment horizontal="left" vertical="center"/>
      <protection locked="0"/>
    </xf>
    <xf numFmtId="0" fontId="22" fillId="18" borderId="89" xfId="0" applyFont="1" applyFill="1" applyBorder="1" applyAlignment="1" applyProtection="1">
      <alignment horizontal="left" vertical="center"/>
      <protection locked="0"/>
    </xf>
    <xf numFmtId="0" fontId="22" fillId="18" borderId="72" xfId="0" applyFont="1" applyFill="1" applyBorder="1" applyAlignment="1" applyProtection="1">
      <alignment horizontal="left" vertical="center"/>
      <protection locked="0"/>
    </xf>
    <xf numFmtId="0" fontId="22" fillId="18" borderId="81" xfId="0" applyFont="1" applyFill="1" applyBorder="1" applyAlignment="1" applyProtection="1">
      <alignment horizontal="left" vertical="center"/>
      <protection locked="0"/>
    </xf>
    <xf numFmtId="0" fontId="22" fillId="18" borderId="90" xfId="0" applyFont="1" applyFill="1" applyBorder="1" applyAlignment="1" applyProtection="1">
      <alignment horizontal="left" vertical="center"/>
      <protection locked="0"/>
    </xf>
    <xf numFmtId="0" fontId="22" fillId="18" borderId="75" xfId="0" applyFont="1" applyFill="1" applyBorder="1" applyAlignment="1" applyProtection="1">
      <alignment horizontal="left" vertical="center"/>
      <protection locked="0"/>
    </xf>
    <xf numFmtId="0" fontId="40" fillId="18" borderId="89" xfId="0" applyFont="1" applyFill="1" applyBorder="1" applyAlignment="1" applyProtection="1">
      <alignment horizontal="left" vertical="center" shrinkToFit="1"/>
      <protection locked="0"/>
    </xf>
    <xf numFmtId="0" fontId="40" fillId="18" borderId="72" xfId="0" applyFont="1" applyFill="1" applyBorder="1" applyAlignment="1" applyProtection="1">
      <alignment horizontal="left" vertical="center" shrinkToFit="1"/>
      <protection locked="0"/>
    </xf>
    <xf numFmtId="0" fontId="40" fillId="18" borderId="91" xfId="0" applyFont="1" applyFill="1" applyBorder="1" applyAlignment="1" applyProtection="1">
      <alignment horizontal="left" vertical="center" shrinkToFit="1"/>
      <protection locked="0"/>
    </xf>
    <xf numFmtId="0" fontId="40" fillId="18" borderId="73" xfId="0" applyFont="1" applyFill="1" applyBorder="1" applyAlignment="1" applyProtection="1">
      <alignment horizontal="left" vertical="center" shrinkToFit="1"/>
      <protection locked="0"/>
    </xf>
    <xf numFmtId="0" fontId="22" fillId="18" borderId="76" xfId="0" applyFont="1" applyFill="1" applyBorder="1" applyAlignment="1" applyProtection="1">
      <alignment horizontal="center" vertical="center"/>
      <protection locked="0"/>
    </xf>
    <xf numFmtId="0" fontId="22" fillId="18" borderId="51" xfId="0" applyFont="1" applyFill="1" applyBorder="1" applyAlignment="1" applyProtection="1">
      <alignment horizontal="center" vertical="center"/>
      <protection locked="0"/>
    </xf>
    <xf numFmtId="0" fontId="22" fillId="18" borderId="90" xfId="0" applyFont="1" applyFill="1" applyBorder="1" applyAlignment="1" applyProtection="1">
      <alignment horizontal="center" vertical="center"/>
      <protection locked="0"/>
    </xf>
    <xf numFmtId="0" fontId="22" fillId="18" borderId="75" xfId="0" applyFont="1" applyFill="1" applyBorder="1" applyAlignment="1" applyProtection="1">
      <alignment horizontal="center" vertical="center"/>
      <protection locked="0"/>
    </xf>
    <xf numFmtId="0" fontId="22" fillId="0" borderId="92" xfId="0" applyFont="1" applyFill="1" applyBorder="1" applyAlignment="1" applyProtection="1">
      <alignment horizontal="center" vertical="center"/>
      <protection locked="0"/>
    </xf>
    <xf numFmtId="0" fontId="22" fillId="0" borderId="93" xfId="0" applyFont="1" applyFill="1" applyBorder="1" applyAlignment="1" applyProtection="1">
      <alignment horizontal="center" vertical="center"/>
      <protection locked="0"/>
    </xf>
    <xf numFmtId="0" fontId="28" fillId="24" borderId="92" xfId="0" applyFont="1" applyFill="1" applyBorder="1" applyAlignment="1" applyProtection="1">
      <alignment horizontal="left" vertical="center" wrapText="1" shrinkToFit="1"/>
      <protection locked="0"/>
    </xf>
    <xf numFmtId="0" fontId="28" fillId="24" borderId="93" xfId="0" applyFont="1" applyFill="1" applyBorder="1" applyAlignment="1" applyProtection="1">
      <alignment horizontal="left" vertical="center" shrinkToFit="1"/>
      <protection locked="0"/>
    </xf>
    <xf numFmtId="0" fontId="58" fillId="18" borderId="58" xfId="0" applyFont="1" applyFill="1" applyBorder="1" applyAlignment="1" applyProtection="1">
      <alignment horizontal="left" vertical="center"/>
      <protection locked="0"/>
    </xf>
    <xf numFmtId="0" fontId="58" fillId="18" borderId="51" xfId="0" applyFont="1" applyFill="1" applyBorder="1" applyAlignment="1" applyProtection="1">
      <alignment horizontal="left" vertical="center"/>
      <protection locked="0"/>
    </xf>
    <xf numFmtId="0" fontId="1" fillId="18" borderId="41" xfId="0" applyFont="1" applyFill="1" applyBorder="1" applyAlignment="1" applyProtection="1">
      <alignment horizontal="center" vertical="center" wrapText="1"/>
      <protection locked="0"/>
    </xf>
    <xf numFmtId="0" fontId="22" fillId="18" borderId="91" xfId="0" applyFont="1" applyFill="1" applyBorder="1" applyAlignment="1" applyProtection="1">
      <alignment horizontal="center" vertical="center"/>
      <protection locked="0"/>
    </xf>
    <xf numFmtId="0" fontId="22" fillId="18" borderId="73" xfId="0" applyFont="1" applyFill="1" applyBorder="1" applyAlignment="1" applyProtection="1">
      <alignment horizontal="center" vertical="center"/>
      <protection locked="0"/>
    </xf>
    <xf numFmtId="0" fontId="1" fillId="7" borderId="41" xfId="0" applyFont="1" applyFill="1" applyBorder="1" applyAlignment="1" applyProtection="1">
      <alignment horizontal="center" vertical="center" wrapText="1"/>
      <protection/>
    </xf>
    <xf numFmtId="0" fontId="1" fillId="6" borderId="41" xfId="0" applyFont="1" applyFill="1" applyBorder="1" applyAlignment="1" applyProtection="1">
      <alignment horizontal="center" vertical="center" wrapText="1"/>
      <protection/>
    </xf>
    <xf numFmtId="0" fontId="1" fillId="6" borderId="42" xfId="0" applyFont="1" applyFill="1" applyBorder="1" applyAlignment="1" applyProtection="1">
      <alignment horizontal="center" vertical="center" wrapText="1"/>
      <protection/>
    </xf>
    <xf numFmtId="0" fontId="1" fillId="7" borderId="40" xfId="0" applyFont="1" applyFill="1" applyBorder="1" applyAlignment="1" applyProtection="1">
      <alignment horizontal="center" vertical="center" wrapText="1"/>
      <protection/>
    </xf>
    <xf numFmtId="192" fontId="1" fillId="18" borderId="92" xfId="0" applyNumberFormat="1" applyFont="1" applyFill="1" applyBorder="1" applyAlignment="1" applyProtection="1">
      <alignment horizontal="center" vertical="center" shrinkToFit="1"/>
      <protection locked="0"/>
    </xf>
    <xf numFmtId="192" fontId="1" fillId="18" borderId="94" xfId="0" applyNumberFormat="1" applyFont="1" applyFill="1" applyBorder="1" applyAlignment="1" applyProtection="1">
      <alignment horizontal="center" vertical="center" shrinkToFit="1"/>
      <protection locked="0"/>
    </xf>
    <xf numFmtId="192" fontId="1" fillId="18" borderId="95" xfId="0" applyNumberFormat="1" applyFont="1" applyFill="1" applyBorder="1" applyAlignment="1" applyProtection="1">
      <alignment horizontal="center" vertical="center" shrinkToFit="1"/>
      <protection locked="0"/>
    </xf>
    <xf numFmtId="200" fontId="22" fillId="0" borderId="96" xfId="0" applyNumberFormat="1" applyFont="1" applyFill="1" applyBorder="1" applyAlignment="1" applyProtection="1">
      <alignment horizontal="center" vertical="center"/>
      <protection/>
    </xf>
    <xf numFmtId="200" fontId="26" fillId="0" borderId="97" xfId="0" applyNumberFormat="1" applyFont="1" applyFill="1" applyBorder="1" applyAlignment="1" applyProtection="1">
      <alignment horizontal="center" vertical="center"/>
      <protection/>
    </xf>
    <xf numFmtId="199" fontId="22" fillId="0" borderId="98" xfId="0" applyNumberFormat="1" applyFont="1" applyFill="1" applyBorder="1" applyAlignment="1" applyProtection="1">
      <alignment horizontal="center" vertical="center"/>
      <protection/>
    </xf>
    <xf numFmtId="199" fontId="26" fillId="0" borderId="96" xfId="0" applyNumberFormat="1" applyFont="1" applyFill="1" applyBorder="1" applyAlignment="1" applyProtection="1">
      <alignment horizontal="center" vertical="center"/>
      <protection/>
    </xf>
    <xf numFmtId="0" fontId="34" fillId="25" borderId="0" xfId="0" applyFont="1" applyFill="1" applyBorder="1" applyAlignment="1" applyProtection="1">
      <alignment horizontal="center" vertical="center"/>
      <protection/>
    </xf>
    <xf numFmtId="0" fontId="23" fillId="0" borderId="99" xfId="0" applyFont="1" applyFill="1" applyBorder="1" applyAlignment="1" applyProtection="1">
      <alignment horizontal="center" vertical="center"/>
      <protection/>
    </xf>
    <xf numFmtId="0" fontId="23" fillId="0" borderId="100" xfId="0" applyFont="1" applyFill="1" applyBorder="1" applyAlignment="1" applyProtection="1">
      <alignment horizontal="center" vertical="center"/>
      <protection/>
    </xf>
    <xf numFmtId="0" fontId="23" fillId="0" borderId="101" xfId="0" applyFont="1" applyFill="1" applyBorder="1" applyAlignment="1" applyProtection="1">
      <alignment horizontal="center" vertical="center"/>
      <protection/>
    </xf>
    <xf numFmtId="0" fontId="23" fillId="0" borderId="102" xfId="0" applyFont="1" applyFill="1" applyBorder="1" applyAlignment="1" applyProtection="1">
      <alignment horizontal="center" vertical="center"/>
      <protection/>
    </xf>
    <xf numFmtId="0" fontId="23" fillId="0" borderId="99" xfId="0" applyFont="1" applyFill="1" applyBorder="1" applyAlignment="1" applyProtection="1">
      <alignment horizontal="distributed" vertical="center" indent="5"/>
      <protection/>
    </xf>
    <xf numFmtId="0" fontId="31" fillId="0" borderId="100" xfId="0" applyFont="1" applyFill="1" applyBorder="1" applyAlignment="1" applyProtection="1">
      <alignment horizontal="distributed" vertical="center" indent="5"/>
      <protection/>
    </xf>
    <xf numFmtId="0" fontId="31" fillId="0" borderId="99" xfId="0" applyFont="1" applyFill="1" applyBorder="1" applyAlignment="1" applyProtection="1">
      <alignment horizontal="distributed" vertical="center" indent="5"/>
      <protection/>
    </xf>
    <xf numFmtId="0" fontId="31" fillId="0" borderId="101" xfId="0" applyFont="1" applyFill="1" applyBorder="1" applyAlignment="1" applyProtection="1">
      <alignment horizontal="distributed" vertical="center" indent="5"/>
      <protection/>
    </xf>
    <xf numFmtId="0" fontId="31" fillId="0" borderId="102" xfId="0" applyFont="1" applyFill="1" applyBorder="1" applyAlignment="1" applyProtection="1">
      <alignment horizontal="distributed" vertical="center" indent="5"/>
      <protection/>
    </xf>
    <xf numFmtId="198" fontId="22" fillId="0" borderId="60" xfId="0" applyNumberFormat="1" applyFont="1" applyFill="1" applyBorder="1" applyAlignment="1" applyProtection="1">
      <alignment horizontal="center" vertical="center"/>
      <protection/>
    </xf>
    <xf numFmtId="198" fontId="22" fillId="0" borderId="103" xfId="0" applyNumberFormat="1" applyFont="1" applyFill="1" applyBorder="1" applyAlignment="1" applyProtection="1">
      <alignment horizontal="center" vertical="center"/>
      <protection/>
    </xf>
    <xf numFmtId="198" fontId="22" fillId="0" borderId="73" xfId="0" applyNumberFormat="1" applyFont="1" applyFill="1" applyBorder="1" applyAlignment="1" applyProtection="1">
      <alignment horizontal="center" vertical="center"/>
      <protection/>
    </xf>
    <xf numFmtId="193" fontId="33" fillId="25" borderId="78" xfId="0" applyNumberFormat="1" applyFont="1" applyFill="1" applyBorder="1" applyAlignment="1" applyProtection="1">
      <alignment horizontal="right" vertical="center"/>
      <protection/>
    </xf>
    <xf numFmtId="0" fontId="29" fillId="24" borderId="104" xfId="0" applyFont="1" applyFill="1" applyBorder="1" applyAlignment="1" applyProtection="1">
      <alignment horizontal="center" vertical="center"/>
      <protection/>
    </xf>
    <xf numFmtId="0" fontId="29" fillId="24" borderId="105" xfId="0" applyFont="1" applyFill="1" applyBorder="1" applyAlignment="1" applyProtection="1">
      <alignment horizontal="center" vertical="center"/>
      <protection/>
    </xf>
    <xf numFmtId="0" fontId="22" fillId="0" borderId="106" xfId="0" applyFont="1" applyFill="1" applyBorder="1" applyAlignment="1" applyProtection="1">
      <alignment horizontal="center" vertical="center" shrinkToFit="1"/>
      <protection/>
    </xf>
    <xf numFmtId="0" fontId="26" fillId="0" borderId="107" xfId="0" applyFont="1" applyFill="1" applyBorder="1" applyAlignment="1" applyProtection="1">
      <alignment horizontal="center" vertical="center" shrinkToFit="1"/>
      <protection/>
    </xf>
    <xf numFmtId="0" fontId="26" fillId="0" borderId="108" xfId="0" applyFont="1" applyFill="1" applyBorder="1" applyAlignment="1" applyProtection="1">
      <alignment horizontal="center" vertical="center" shrinkToFit="1"/>
      <protection/>
    </xf>
    <xf numFmtId="0" fontId="22" fillId="0" borderId="46" xfId="0" applyFont="1" applyFill="1" applyBorder="1" applyAlignment="1" applyProtection="1">
      <alignment horizontal="center" vertical="center" textRotation="255"/>
      <protection/>
    </xf>
    <xf numFmtId="0" fontId="26" fillId="0" borderId="15" xfId="0" applyFont="1" applyFill="1" applyBorder="1" applyAlignment="1" applyProtection="1">
      <alignment horizontal="center" vertical="center" textRotation="255"/>
      <protection/>
    </xf>
    <xf numFmtId="0" fontId="26" fillId="0" borderId="52" xfId="0" applyFont="1" applyFill="1" applyBorder="1" applyAlignment="1" applyProtection="1">
      <alignment horizontal="center" vertical="center" textRotation="255"/>
      <protection/>
    </xf>
    <xf numFmtId="0" fontId="23" fillId="0" borderId="109" xfId="0" applyFont="1" applyFill="1" applyBorder="1" applyAlignment="1" applyProtection="1">
      <alignment horizontal="center" vertical="center"/>
      <protection/>
    </xf>
    <xf numFmtId="0" fontId="23" fillId="0" borderId="110" xfId="0" applyFont="1" applyFill="1" applyBorder="1" applyAlignment="1" applyProtection="1">
      <alignment horizontal="center" vertical="center"/>
      <protection/>
    </xf>
    <xf numFmtId="0" fontId="23" fillId="0" borderId="82" xfId="0" applyFont="1" applyFill="1" applyBorder="1" applyAlignment="1" applyProtection="1">
      <alignment horizontal="center" vertical="center"/>
      <protection/>
    </xf>
    <xf numFmtId="0" fontId="21" fillId="0" borderId="109" xfId="0" applyFont="1" applyFill="1" applyBorder="1" applyAlignment="1" applyProtection="1">
      <alignment horizontal="distributed" vertical="center" indent="1"/>
      <protection/>
    </xf>
    <xf numFmtId="0" fontId="32" fillId="0" borderId="82" xfId="0" applyFont="1" applyFill="1" applyBorder="1" applyAlignment="1" applyProtection="1">
      <alignment horizontal="distributed" vertical="center" indent="1"/>
      <protection/>
    </xf>
    <xf numFmtId="0" fontId="23" fillId="24" borderId="111" xfId="0" applyFont="1" applyFill="1" applyBorder="1" applyAlignment="1" applyProtection="1">
      <alignment horizontal="center" vertical="center" wrapText="1" shrinkToFit="1"/>
      <protection/>
    </xf>
    <xf numFmtId="0" fontId="23" fillId="24" borderId="93" xfId="0" applyFont="1" applyFill="1" applyBorder="1" applyAlignment="1" applyProtection="1">
      <alignment horizontal="center" vertical="center" wrapText="1" shrinkToFit="1"/>
      <protection/>
    </xf>
    <xf numFmtId="0" fontId="22" fillId="24" borderId="111" xfId="0" applyFont="1" applyFill="1" applyBorder="1" applyAlignment="1" applyProtection="1">
      <alignment horizontal="left" vertical="center"/>
      <protection/>
    </xf>
    <xf numFmtId="0" fontId="22" fillId="24" borderId="93" xfId="0" applyFont="1" applyFill="1" applyBorder="1" applyAlignment="1" applyProtection="1">
      <alignment horizontal="left" vertical="center"/>
      <protection/>
    </xf>
    <xf numFmtId="0" fontId="23" fillId="0" borderId="112" xfId="0" applyFont="1" applyFill="1" applyBorder="1" applyAlignment="1" applyProtection="1">
      <alignment horizontal="center" vertical="center" textRotation="255"/>
      <protection/>
    </xf>
    <xf numFmtId="0" fontId="23" fillId="0" borderId="113" xfId="0" applyFont="1" applyFill="1" applyBorder="1" applyAlignment="1" applyProtection="1">
      <alignment horizontal="center" vertical="center" textRotation="255"/>
      <protection/>
    </xf>
    <xf numFmtId="0" fontId="23" fillId="0" borderId="114" xfId="0" applyFont="1" applyFill="1" applyBorder="1" applyAlignment="1" applyProtection="1">
      <alignment horizontal="center" vertical="center" textRotation="255"/>
      <protection/>
    </xf>
    <xf numFmtId="0" fontId="23" fillId="0" borderId="115" xfId="0" applyFont="1" applyFill="1" applyBorder="1" applyAlignment="1" applyProtection="1">
      <alignment horizontal="center" vertical="center" textRotation="255"/>
      <protection/>
    </xf>
    <xf numFmtId="0" fontId="23" fillId="0" borderId="116" xfId="0" applyFont="1" applyFill="1" applyBorder="1" applyAlignment="1" applyProtection="1">
      <alignment horizontal="center" vertical="center" textRotation="255"/>
      <protection/>
    </xf>
    <xf numFmtId="0" fontId="23" fillId="0" borderId="99" xfId="0" applyFont="1" applyFill="1" applyBorder="1" applyAlignment="1" applyProtection="1">
      <alignment horizontal="center" vertical="center" textRotation="255"/>
      <protection/>
    </xf>
    <xf numFmtId="0" fontId="23" fillId="0" borderId="100" xfId="0" applyFont="1" applyFill="1" applyBorder="1" applyAlignment="1" applyProtection="1">
      <alignment horizontal="center" vertical="center" textRotation="255"/>
      <protection/>
    </xf>
    <xf numFmtId="0" fontId="23" fillId="0" borderId="117" xfId="0" applyFont="1" applyFill="1" applyBorder="1" applyAlignment="1" applyProtection="1">
      <alignment horizontal="center" vertical="center" textRotation="255"/>
      <protection/>
    </xf>
    <xf numFmtId="0" fontId="23" fillId="0" borderId="118" xfId="0" applyFont="1" applyFill="1" applyBorder="1" applyAlignment="1" applyProtection="1">
      <alignment horizontal="center" vertical="center" textRotation="255" wrapText="1"/>
      <protection/>
    </xf>
    <xf numFmtId="0" fontId="23" fillId="0" borderId="119" xfId="0" applyFont="1" applyFill="1" applyBorder="1" applyAlignment="1" applyProtection="1">
      <alignment horizontal="center" vertical="center" textRotation="255" wrapText="1"/>
      <protection/>
    </xf>
    <xf numFmtId="0" fontId="27" fillId="0" borderId="119" xfId="0" applyFont="1" applyFill="1" applyBorder="1" applyAlignment="1" applyProtection="1">
      <alignment vertical="center"/>
      <protection/>
    </xf>
    <xf numFmtId="0" fontId="27" fillId="0" borderId="120" xfId="0" applyFont="1" applyFill="1" applyBorder="1" applyAlignment="1" applyProtection="1">
      <alignment vertical="center"/>
      <protection/>
    </xf>
    <xf numFmtId="0" fontId="25" fillId="0" borderId="121" xfId="0" applyFont="1" applyFill="1" applyBorder="1" applyAlignment="1" applyProtection="1">
      <alignment horizontal="center" vertical="center"/>
      <protection/>
    </xf>
    <xf numFmtId="0" fontId="39" fillId="0" borderId="122" xfId="0" applyFont="1" applyBorder="1" applyAlignment="1">
      <alignment vertical="center"/>
    </xf>
    <xf numFmtId="0" fontId="39" fillId="0" borderId="123" xfId="0" applyFont="1" applyBorder="1" applyAlignment="1">
      <alignment vertical="center"/>
    </xf>
    <xf numFmtId="0" fontId="25" fillId="0" borderId="109" xfId="0" applyFont="1" applyFill="1" applyBorder="1" applyAlignment="1" applyProtection="1">
      <alignment horizontal="distributed" vertical="center" indent="1"/>
      <protection/>
    </xf>
    <xf numFmtId="0" fontId="29" fillId="0" borderId="110" xfId="0" applyFont="1" applyFill="1" applyBorder="1" applyAlignment="1" applyProtection="1">
      <alignment horizontal="distributed" vertical="center" indent="1"/>
      <protection/>
    </xf>
    <xf numFmtId="0" fontId="29" fillId="0" borderId="82" xfId="0" applyFont="1" applyFill="1" applyBorder="1" applyAlignment="1" applyProtection="1">
      <alignment horizontal="distributed" vertical="center" indent="1"/>
      <protection/>
    </xf>
    <xf numFmtId="0" fontId="25" fillId="0" borderId="111" xfId="0" applyFont="1" applyFill="1" applyBorder="1" applyAlignment="1" applyProtection="1">
      <alignment horizontal="distributed" vertical="center" indent="1"/>
      <protection/>
    </xf>
    <xf numFmtId="0" fontId="29" fillId="0" borderId="93" xfId="0" applyFont="1" applyFill="1" applyBorder="1" applyAlignment="1" applyProtection="1">
      <alignment horizontal="distributed" vertical="center" indent="1"/>
      <protection/>
    </xf>
    <xf numFmtId="0" fontId="22" fillId="0" borderId="69" xfId="0" applyFont="1" applyFill="1" applyBorder="1" applyAlignment="1" applyProtection="1">
      <alignment horizontal="left" vertical="center" shrinkToFit="1"/>
      <protection/>
    </xf>
    <xf numFmtId="0" fontId="0" fillId="0" borderId="75" xfId="0" applyBorder="1" applyAlignment="1">
      <alignment vertical="center"/>
    </xf>
    <xf numFmtId="0" fontId="31" fillId="0" borderId="116" xfId="0" applyFont="1" applyFill="1" applyBorder="1" applyAlignment="1" applyProtection="1">
      <alignment vertical="center" textRotation="255"/>
      <protection/>
    </xf>
    <xf numFmtId="0" fontId="31" fillId="0" borderId="99" xfId="0" applyFont="1" applyFill="1" applyBorder="1" applyAlignment="1" applyProtection="1">
      <alignment vertical="center" textRotation="255"/>
      <protection/>
    </xf>
    <xf numFmtId="0" fontId="31" fillId="0" borderId="100" xfId="0" applyFont="1" applyFill="1" applyBorder="1" applyAlignment="1" applyProtection="1">
      <alignment vertical="center" textRotation="255"/>
      <protection/>
    </xf>
    <xf numFmtId="0" fontId="23" fillId="0" borderId="124" xfId="0" applyFont="1" applyFill="1" applyBorder="1" applyAlignment="1" applyProtection="1">
      <alignment horizontal="center" vertical="center" textRotation="255" wrapText="1"/>
      <protection/>
    </xf>
    <xf numFmtId="0" fontId="22" fillId="0" borderId="58" xfId="0" applyFont="1" applyFill="1" applyBorder="1" applyAlignment="1" applyProtection="1">
      <alignment horizontal="left" vertical="center" shrinkToFit="1"/>
      <protection/>
    </xf>
    <xf numFmtId="0" fontId="0" fillId="0" borderId="51" xfId="0" applyBorder="1" applyAlignment="1">
      <alignment vertical="center"/>
    </xf>
    <xf numFmtId="0" fontId="22" fillId="0" borderId="125" xfId="0" applyFont="1" applyFill="1" applyBorder="1" applyAlignment="1" applyProtection="1">
      <alignment horizontal="center" vertical="center" shrinkToFit="1"/>
      <protection/>
    </xf>
    <xf numFmtId="0" fontId="22" fillId="0" borderId="98" xfId="0" applyFont="1" applyFill="1" applyBorder="1" applyAlignment="1" applyProtection="1">
      <alignment horizontal="center" vertical="center" shrinkToFit="1"/>
      <protection/>
    </xf>
    <xf numFmtId="0" fontId="22" fillId="0" borderId="126" xfId="0" applyFont="1" applyFill="1" applyBorder="1" applyAlignment="1" applyProtection="1">
      <alignment horizontal="center" vertical="center" shrinkToFit="1"/>
      <protection/>
    </xf>
    <xf numFmtId="0" fontId="0" fillId="0" borderId="75" xfId="0" applyFill="1" applyBorder="1" applyAlignment="1">
      <alignment vertical="center"/>
    </xf>
    <xf numFmtId="0" fontId="22" fillId="25" borderId="58" xfId="0" applyFont="1" applyFill="1" applyBorder="1" applyAlignment="1" applyProtection="1">
      <alignment horizontal="left" vertical="center" shrinkToFit="1"/>
      <protection/>
    </xf>
    <xf numFmtId="0" fontId="0" fillId="25" borderId="51" xfId="0" applyFill="1" applyBorder="1" applyAlignment="1">
      <alignment vertical="center"/>
    </xf>
    <xf numFmtId="0" fontId="25" fillId="0" borderId="0" xfId="0" applyFont="1" applyFill="1" applyBorder="1" applyAlignment="1" applyProtection="1">
      <alignment horizontal="left" vertical="center"/>
      <protection/>
    </xf>
    <xf numFmtId="0" fontId="22" fillId="18" borderId="91" xfId="0" applyFont="1" applyFill="1" applyBorder="1" applyAlignment="1" applyProtection="1">
      <alignment horizontal="left" vertical="center"/>
      <protection locked="0"/>
    </xf>
    <xf numFmtId="0" fontId="22" fillId="18" borderId="73" xfId="0" applyFont="1" applyFill="1" applyBorder="1" applyAlignment="1" applyProtection="1">
      <alignment horizontal="left" vertical="center"/>
      <protection locked="0"/>
    </xf>
    <xf numFmtId="0" fontId="23" fillId="0" borderId="127" xfId="0" applyFont="1" applyFill="1" applyBorder="1" applyAlignment="1" applyProtection="1">
      <alignment horizontal="center" vertical="center" textRotation="255"/>
      <protection/>
    </xf>
    <xf numFmtId="0" fontId="23" fillId="0" borderId="128" xfId="0" applyFont="1" applyFill="1" applyBorder="1" applyAlignment="1" applyProtection="1">
      <alignment horizontal="center" vertical="center" textRotation="255"/>
      <protection/>
    </xf>
    <xf numFmtId="0" fontId="21" fillId="4" borderId="85" xfId="0" applyFont="1" applyFill="1" applyBorder="1" applyAlignment="1" applyProtection="1">
      <alignment horizontal="distributed" vertical="center" indent="1"/>
      <protection/>
    </xf>
    <xf numFmtId="0" fontId="21" fillId="4" borderId="129" xfId="0" applyFont="1" applyFill="1" applyBorder="1" applyAlignment="1" applyProtection="1">
      <alignment horizontal="distributed" vertical="center" indent="1"/>
      <protection/>
    </xf>
    <xf numFmtId="0" fontId="21" fillId="4" borderId="86" xfId="0" applyFont="1" applyFill="1" applyBorder="1" applyAlignment="1" applyProtection="1">
      <alignment horizontal="distributed" vertical="center" indent="1"/>
      <protection/>
    </xf>
    <xf numFmtId="0" fontId="22" fillId="24" borderId="69" xfId="0" applyFont="1" applyFill="1" applyBorder="1" applyAlignment="1" applyProtection="1">
      <alignment horizontal="left" vertical="center" shrinkToFit="1"/>
      <protection/>
    </xf>
    <xf numFmtId="0" fontId="23" fillId="0" borderId="119" xfId="0" applyFont="1" applyFill="1" applyBorder="1" applyAlignment="1" applyProtection="1">
      <alignment horizontal="center" vertical="center" textRotation="255"/>
      <protection/>
    </xf>
    <xf numFmtId="0" fontId="23" fillId="0" borderId="124" xfId="0" applyFont="1" applyFill="1" applyBorder="1" applyAlignment="1" applyProtection="1">
      <alignment horizontal="center" vertical="center" textRotation="255"/>
      <protection/>
    </xf>
    <xf numFmtId="0" fontId="47" fillId="0" borderId="87" xfId="0" applyFont="1" applyFill="1" applyBorder="1" applyAlignment="1" applyProtection="1">
      <alignment horizontal="center" vertical="center" shrinkToFit="1"/>
      <protection hidden="1"/>
    </xf>
    <xf numFmtId="0" fontId="47" fillId="0" borderId="130" xfId="0" applyFont="1" applyFill="1" applyBorder="1" applyAlignment="1" applyProtection="1">
      <alignment horizontal="center" vertical="center" shrinkToFit="1"/>
      <protection hidden="1"/>
    </xf>
    <xf numFmtId="193" fontId="33" fillId="25" borderId="0" xfId="0" applyNumberFormat="1" applyFont="1" applyFill="1" applyBorder="1" applyAlignment="1" applyProtection="1">
      <alignment horizontal="right" vertical="center"/>
      <protection/>
    </xf>
    <xf numFmtId="0" fontId="23" fillId="0" borderId="99" xfId="0" applyFont="1" applyFill="1" applyBorder="1" applyAlignment="1" applyProtection="1">
      <alignment horizontal="center" vertical="center" wrapText="1"/>
      <protection/>
    </xf>
    <xf numFmtId="0" fontId="31" fillId="0" borderId="100" xfId="0" applyFont="1" applyFill="1" applyBorder="1" applyAlignment="1" applyProtection="1">
      <alignment horizontal="center" vertical="center"/>
      <protection/>
    </xf>
    <xf numFmtId="0" fontId="31" fillId="0" borderId="99" xfId="0" applyFont="1" applyFill="1" applyBorder="1" applyAlignment="1" applyProtection="1">
      <alignment horizontal="center" vertical="center"/>
      <protection/>
    </xf>
    <xf numFmtId="0" fontId="31" fillId="0" borderId="101" xfId="0" applyFont="1" applyFill="1" applyBorder="1" applyAlignment="1" applyProtection="1">
      <alignment horizontal="center" vertical="center"/>
      <protection/>
    </xf>
    <xf numFmtId="0" fontId="31" fillId="0" borderId="102" xfId="0" applyFont="1" applyFill="1" applyBorder="1" applyAlignment="1" applyProtection="1">
      <alignment horizontal="center" vertical="center"/>
      <protection/>
    </xf>
    <xf numFmtId="0" fontId="22" fillId="0" borderId="101" xfId="0" applyFont="1" applyFill="1" applyBorder="1" applyAlignment="1" applyProtection="1">
      <alignment horizontal="distributed" vertical="center" indent="8"/>
      <protection/>
    </xf>
    <xf numFmtId="0" fontId="22" fillId="0" borderId="78" xfId="0" applyFont="1" applyFill="1" applyBorder="1" applyAlignment="1" applyProtection="1">
      <alignment horizontal="distributed" vertical="center" indent="8"/>
      <protection/>
    </xf>
    <xf numFmtId="0" fontId="22" fillId="0" borderId="102" xfId="0" applyFont="1" applyFill="1" applyBorder="1" applyAlignment="1" applyProtection="1">
      <alignment horizontal="distributed" vertical="center" indent="8"/>
      <protection/>
    </xf>
    <xf numFmtId="0" fontId="22" fillId="0" borderId="20" xfId="0" applyFont="1" applyFill="1" applyBorder="1" applyAlignment="1" applyProtection="1">
      <alignment horizontal="center" vertical="center" textRotation="255"/>
      <protection/>
    </xf>
    <xf numFmtId="0" fontId="26" fillId="0" borderId="16" xfId="0" applyFont="1" applyFill="1" applyBorder="1" applyAlignment="1" applyProtection="1">
      <alignment horizontal="center" vertical="center" textRotation="255"/>
      <protection/>
    </xf>
    <xf numFmtId="0" fontId="26" fillId="0" borderId="21" xfId="0" applyFont="1" applyFill="1" applyBorder="1" applyAlignment="1" applyProtection="1">
      <alignment horizontal="center" vertical="center" textRotation="255"/>
      <protection/>
    </xf>
    <xf numFmtId="0" fontId="42" fillId="0" borderId="0" xfId="0" applyFont="1" applyAlignment="1" applyProtection="1">
      <alignment horizontal="center" vertical="center" shrinkToFit="1"/>
      <protection/>
    </xf>
    <xf numFmtId="0" fontId="44" fillId="0" borderId="0" xfId="0" applyFont="1" applyAlignment="1" applyProtection="1">
      <alignment horizontal="center" vertical="center"/>
      <protection/>
    </xf>
    <xf numFmtId="0" fontId="35" fillId="0" borderId="131" xfId="0" applyFont="1" applyBorder="1" applyAlignment="1" applyProtection="1">
      <alignment horizontal="left" vertical="center"/>
      <protection/>
    </xf>
    <xf numFmtId="0" fontId="23" fillId="0" borderId="115" xfId="0" applyFont="1" applyFill="1" applyBorder="1" applyAlignment="1" applyProtection="1">
      <alignment horizontal="distributed" vertical="center" indent="2"/>
      <protection/>
    </xf>
    <xf numFmtId="0" fontId="31" fillId="0" borderId="116" xfId="0" applyFont="1" applyFill="1" applyBorder="1" applyAlignment="1" applyProtection="1">
      <alignment horizontal="distributed" vertical="center" indent="2"/>
      <protection/>
    </xf>
    <xf numFmtId="0" fontId="31" fillId="0" borderId="99" xfId="0" applyFont="1" applyFill="1" applyBorder="1" applyAlignment="1" applyProtection="1">
      <alignment horizontal="distributed" vertical="center" indent="2"/>
      <protection/>
    </xf>
    <xf numFmtId="0" fontId="31" fillId="0" borderId="100" xfId="0" applyFont="1" applyFill="1" applyBorder="1" applyAlignment="1" applyProtection="1">
      <alignment horizontal="distributed" vertical="center" indent="2"/>
      <protection/>
    </xf>
    <xf numFmtId="0" fontId="31" fillId="0" borderId="101" xfId="0" applyFont="1" applyFill="1" applyBorder="1" applyAlignment="1" applyProtection="1">
      <alignment horizontal="distributed" vertical="center" indent="2"/>
      <protection/>
    </xf>
    <xf numFmtId="0" fontId="31" fillId="0" borderId="102" xfId="0" applyFont="1" applyFill="1" applyBorder="1" applyAlignment="1" applyProtection="1">
      <alignment horizontal="distributed" vertical="center" indent="2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3" fillId="24" borderId="111" xfId="0" applyFont="1" applyFill="1" applyBorder="1" applyAlignment="1" applyProtection="1">
      <alignment horizontal="center" vertical="center" shrinkToFit="1"/>
      <protection/>
    </xf>
    <xf numFmtId="0" fontId="23" fillId="24" borderId="93" xfId="0" applyFont="1" applyFill="1" applyBorder="1" applyAlignment="1" applyProtection="1">
      <alignment horizontal="center" vertical="center" shrinkToFit="1"/>
      <protection/>
    </xf>
    <xf numFmtId="0" fontId="36" fillId="24" borderId="92" xfId="0" applyFont="1" applyFill="1" applyBorder="1" applyAlignment="1" applyProtection="1">
      <alignment horizontal="left" vertical="center" wrapText="1" shrinkToFit="1"/>
      <protection locked="0"/>
    </xf>
    <xf numFmtId="0" fontId="36" fillId="24" borderId="93" xfId="0" applyFont="1" applyFill="1" applyBorder="1" applyAlignment="1" applyProtection="1">
      <alignment horizontal="left" vertical="center" shrinkToFit="1"/>
      <protection locked="0"/>
    </xf>
    <xf numFmtId="0" fontId="2" fillId="0" borderId="132" xfId="0" applyFont="1" applyFill="1" applyBorder="1" applyAlignment="1" applyProtection="1">
      <alignment horizontal="center" vertical="center" shrinkToFit="1"/>
      <protection/>
    </xf>
    <xf numFmtId="0" fontId="2" fillId="0" borderId="133" xfId="0" applyFont="1" applyFill="1" applyBorder="1" applyAlignment="1" applyProtection="1">
      <alignment horizontal="center" vertical="center" shrinkToFit="1"/>
      <protection/>
    </xf>
    <xf numFmtId="0" fontId="23" fillId="0" borderId="115" xfId="0" applyFont="1" applyFill="1" applyBorder="1" applyAlignment="1" applyProtection="1">
      <alignment horizontal="center" vertical="center" textRotation="255" shrinkToFit="1"/>
      <protection/>
    </xf>
    <xf numFmtId="0" fontId="31" fillId="0" borderId="116" xfId="0" applyFont="1" applyFill="1" applyBorder="1" applyAlignment="1" applyProtection="1">
      <alignment vertical="center" textRotation="255" shrinkToFit="1"/>
      <protection/>
    </xf>
    <xf numFmtId="0" fontId="31" fillId="0" borderId="99" xfId="0" applyFont="1" applyFill="1" applyBorder="1" applyAlignment="1" applyProtection="1">
      <alignment vertical="center" textRotation="255" shrinkToFit="1"/>
      <protection/>
    </xf>
    <xf numFmtId="0" fontId="31" fillId="0" borderId="100" xfId="0" applyFont="1" applyFill="1" applyBorder="1" applyAlignment="1" applyProtection="1">
      <alignment vertical="center" textRotation="255" shrinkToFit="1"/>
      <protection/>
    </xf>
    <xf numFmtId="0" fontId="31" fillId="0" borderId="127" xfId="0" applyFont="1" applyFill="1" applyBorder="1" applyAlignment="1" applyProtection="1">
      <alignment vertical="center" textRotation="255" shrinkToFit="1"/>
      <protection/>
    </xf>
    <xf numFmtId="0" fontId="31" fillId="0" borderId="128" xfId="0" applyFont="1" applyFill="1" applyBorder="1" applyAlignment="1" applyProtection="1">
      <alignment vertical="center" textRotation="255" shrinkToFit="1"/>
      <protection/>
    </xf>
    <xf numFmtId="0" fontId="22" fillId="0" borderId="13" xfId="0" applyFont="1" applyFill="1" applyBorder="1" applyAlignment="1" applyProtection="1">
      <alignment horizontal="center" vertical="center" textRotation="255"/>
      <protection/>
    </xf>
    <xf numFmtId="0" fontId="22" fillId="0" borderId="85" xfId="0" applyFont="1" applyFill="1" applyBorder="1" applyAlignment="1" applyProtection="1">
      <alignment horizontal="distributed" vertical="center" indent="1"/>
      <protection/>
    </xf>
    <xf numFmtId="0" fontId="22" fillId="0" borderId="129" xfId="0" applyFont="1" applyFill="1" applyBorder="1" applyAlignment="1" applyProtection="1">
      <alignment horizontal="distributed" vertical="center" indent="1"/>
      <protection/>
    </xf>
    <xf numFmtId="0" fontId="22" fillId="0" borderId="86" xfId="0" applyFont="1" applyFill="1" applyBorder="1" applyAlignment="1" applyProtection="1">
      <alignment horizontal="distributed" vertical="center" indent="1"/>
      <protection/>
    </xf>
    <xf numFmtId="0" fontId="23" fillId="0" borderId="115" xfId="0" applyFont="1" applyFill="1" applyBorder="1" applyAlignment="1" applyProtection="1">
      <alignment horizontal="center" vertical="center" wrapText="1"/>
      <protection/>
    </xf>
    <xf numFmtId="0" fontId="31" fillId="0" borderId="116" xfId="0" applyFont="1" applyFill="1" applyBorder="1" applyAlignment="1" applyProtection="1">
      <alignment horizontal="center" vertical="center"/>
      <protection/>
    </xf>
    <xf numFmtId="0" fontId="25" fillId="0" borderId="83" xfId="0" applyFont="1" applyFill="1" applyBorder="1" applyAlignment="1" applyProtection="1">
      <alignment horizontal="distributed" vertical="center" indent="1"/>
      <protection/>
    </xf>
    <xf numFmtId="0" fontId="21" fillId="0" borderId="134" xfId="0" applyFont="1" applyFill="1" applyBorder="1" applyAlignment="1" applyProtection="1">
      <alignment horizontal="distributed" vertical="center" indent="1"/>
      <protection/>
    </xf>
    <xf numFmtId="0" fontId="32" fillId="0" borderId="88" xfId="0" applyFont="1" applyFill="1" applyBorder="1" applyAlignment="1" applyProtection="1">
      <alignment horizontal="distributed" vertical="center" indent="1"/>
      <protection/>
    </xf>
    <xf numFmtId="0" fontId="23" fillId="0" borderId="134" xfId="0" applyFont="1" applyFill="1" applyBorder="1" applyAlignment="1" applyProtection="1">
      <alignment horizontal="center" vertical="center" textRotation="255"/>
      <protection/>
    </xf>
    <xf numFmtId="0" fontId="23" fillId="0" borderId="101" xfId="0" applyFont="1" applyFill="1" applyBorder="1" applyAlignment="1" applyProtection="1">
      <alignment horizontal="center" vertical="center" textRotation="255"/>
      <protection/>
    </xf>
    <xf numFmtId="0" fontId="23" fillId="0" borderId="112" xfId="0" applyFont="1" applyFill="1" applyBorder="1" applyAlignment="1" applyProtection="1">
      <alignment horizontal="center" vertical="center" textRotation="255" wrapText="1"/>
      <protection/>
    </xf>
    <xf numFmtId="0" fontId="23" fillId="0" borderId="113" xfId="0" applyFont="1" applyFill="1" applyBorder="1" applyAlignment="1" applyProtection="1">
      <alignment horizontal="center" vertical="center" textRotation="255" wrapText="1"/>
      <protection/>
    </xf>
    <xf numFmtId="0" fontId="27" fillId="0" borderId="113" xfId="0" applyFont="1" applyFill="1" applyBorder="1" applyAlignment="1" applyProtection="1">
      <alignment vertical="center"/>
      <protection/>
    </xf>
    <xf numFmtId="0" fontId="27" fillId="0" borderId="114" xfId="0" applyFont="1" applyFill="1" applyBorder="1" applyAlignment="1" applyProtection="1">
      <alignment vertical="center"/>
      <protection/>
    </xf>
    <xf numFmtId="0" fontId="23" fillId="0" borderId="135" xfId="0" applyFont="1" applyFill="1" applyBorder="1" applyAlignment="1" applyProtection="1">
      <alignment horizontal="center" vertical="center" textRotation="255" shrinkToFit="1"/>
      <protection/>
    </xf>
    <xf numFmtId="0" fontId="23" fillId="0" borderId="113" xfId="0" applyFont="1" applyFill="1" applyBorder="1" applyAlignment="1" applyProtection="1">
      <alignment horizontal="center" vertical="center" textRotation="255" shrinkToFit="1"/>
      <protection/>
    </xf>
    <xf numFmtId="0" fontId="23" fillId="0" borderId="117" xfId="0" applyFont="1" applyFill="1" applyBorder="1" applyAlignment="1" applyProtection="1">
      <alignment horizontal="center" vertical="center" textRotation="255" shrinkToFit="1"/>
      <protection/>
    </xf>
    <xf numFmtId="0" fontId="23" fillId="0" borderId="136" xfId="0" applyFont="1" applyFill="1" applyBorder="1" applyAlignment="1" applyProtection="1">
      <alignment horizontal="center" vertical="center" textRotation="255"/>
      <protection/>
    </xf>
    <xf numFmtId="0" fontId="23" fillId="0" borderId="0" xfId="0" applyFont="1" applyFill="1" applyBorder="1" applyAlignment="1" applyProtection="1">
      <alignment horizontal="center" vertical="center" textRotation="255"/>
      <protection/>
    </xf>
    <xf numFmtId="0" fontId="22" fillId="18" borderId="81" xfId="0" applyFont="1" applyFill="1" applyBorder="1" applyAlignment="1" applyProtection="1">
      <alignment horizontal="center" vertical="center"/>
      <protection locked="0"/>
    </xf>
    <xf numFmtId="0" fontId="22" fillId="18" borderId="71" xfId="0" applyFont="1" applyFill="1" applyBorder="1" applyAlignment="1" applyProtection="1">
      <alignment horizontal="center" vertical="center"/>
      <protection locked="0"/>
    </xf>
    <xf numFmtId="0" fontId="23" fillId="0" borderId="115" xfId="0" applyFont="1" applyFill="1" applyBorder="1" applyAlignment="1" applyProtection="1">
      <alignment horizontal="center" vertical="center"/>
      <protection/>
    </xf>
    <xf numFmtId="0" fontId="23" fillId="0" borderId="116" xfId="0" applyFont="1" applyFill="1" applyBorder="1" applyAlignment="1" applyProtection="1">
      <alignment horizontal="center" vertical="center"/>
      <protection/>
    </xf>
    <xf numFmtId="0" fontId="22" fillId="0" borderId="125" xfId="0" applyFont="1" applyFill="1" applyBorder="1" applyAlignment="1" applyProtection="1">
      <alignment horizontal="center" vertical="center"/>
      <protection/>
    </xf>
    <xf numFmtId="0" fontId="26" fillId="0" borderId="108" xfId="0" applyFont="1" applyFill="1" applyBorder="1" applyAlignment="1" applyProtection="1">
      <alignment horizontal="center" vertical="center"/>
      <protection/>
    </xf>
    <xf numFmtId="0" fontId="22" fillId="0" borderId="126" xfId="0" applyFont="1" applyFill="1" applyBorder="1" applyAlignment="1" applyProtection="1">
      <alignment horizontal="center" vertical="center"/>
      <protection/>
    </xf>
    <xf numFmtId="0" fontId="26" fillId="0" borderId="137" xfId="0" applyFont="1" applyFill="1" applyBorder="1" applyAlignment="1" applyProtection="1">
      <alignment horizontal="center" vertical="center"/>
      <protection/>
    </xf>
    <xf numFmtId="0" fontId="26" fillId="0" borderId="138" xfId="0" applyFont="1" applyFill="1" applyBorder="1" applyAlignment="1" applyProtection="1">
      <alignment horizontal="center" vertical="center"/>
      <protection/>
    </xf>
    <xf numFmtId="0" fontId="22" fillId="0" borderId="96" xfId="0" applyFont="1" applyFill="1" applyBorder="1" applyAlignment="1" applyProtection="1">
      <alignment horizontal="center" vertical="center"/>
      <protection/>
    </xf>
    <xf numFmtId="0" fontId="26" fillId="0" borderId="97" xfId="0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horizontal="center" vertical="center" textRotation="255"/>
      <protection/>
    </xf>
    <xf numFmtId="0" fontId="22" fillId="0" borderId="39" xfId="0" applyFont="1" applyFill="1" applyBorder="1" applyAlignment="1" applyProtection="1">
      <alignment horizontal="center" vertical="center"/>
      <protection/>
    </xf>
    <xf numFmtId="0" fontId="26" fillId="0" borderId="31" xfId="0" applyFont="1" applyFill="1" applyBorder="1" applyAlignment="1" applyProtection="1">
      <alignment horizontal="center" vertical="center"/>
      <protection/>
    </xf>
    <xf numFmtId="0" fontId="22" fillId="0" borderId="98" xfId="0" applyFont="1" applyFill="1" applyBorder="1" applyAlignment="1" applyProtection="1">
      <alignment horizontal="center" vertical="center"/>
      <protection/>
    </xf>
    <xf numFmtId="0" fontId="26" fillId="0" borderId="96" xfId="0" applyFont="1" applyFill="1" applyBorder="1" applyAlignment="1" applyProtection="1">
      <alignment horizontal="center" vertical="center"/>
      <protection/>
    </xf>
    <xf numFmtId="0" fontId="25" fillId="0" borderId="122" xfId="0" applyFont="1" applyFill="1" applyBorder="1" applyAlignment="1" applyProtection="1">
      <alignment horizontal="center" vertical="center"/>
      <protection/>
    </xf>
    <xf numFmtId="0" fontId="25" fillId="0" borderId="123" xfId="0" applyFont="1" applyFill="1" applyBorder="1" applyAlignment="1" applyProtection="1">
      <alignment horizontal="center" vertical="center"/>
      <protection/>
    </xf>
    <xf numFmtId="0" fontId="22" fillId="18" borderId="89" xfId="0" applyFont="1" applyFill="1" applyBorder="1" applyAlignment="1" applyProtection="1">
      <alignment horizontal="center" vertical="center"/>
      <protection locked="0"/>
    </xf>
    <xf numFmtId="0" fontId="22" fillId="18" borderId="72" xfId="0" applyFont="1" applyFill="1" applyBorder="1" applyAlignment="1" applyProtection="1">
      <alignment horizontal="center" vertical="center"/>
      <protection locked="0"/>
    </xf>
    <xf numFmtId="0" fontId="22" fillId="18" borderId="84" xfId="0" applyFont="1" applyFill="1" applyBorder="1" applyAlignment="1" applyProtection="1">
      <alignment horizontal="left" vertical="center"/>
      <protection locked="0"/>
    </xf>
    <xf numFmtId="0" fontId="22" fillId="18" borderId="74" xfId="0" applyFont="1" applyFill="1" applyBorder="1" applyAlignment="1" applyProtection="1">
      <alignment horizontal="left" vertical="center"/>
      <protection locked="0"/>
    </xf>
    <xf numFmtId="0" fontId="37" fillId="0" borderId="134" xfId="0" applyNumberFormat="1" applyFont="1" applyFill="1" applyBorder="1" applyAlignment="1" applyProtection="1">
      <alignment horizontal="center" vertical="center" shrinkToFit="1"/>
      <protection hidden="1"/>
    </xf>
    <xf numFmtId="0" fontId="37" fillId="0" borderId="88" xfId="0" applyNumberFormat="1" applyFont="1" applyFill="1" applyBorder="1" applyAlignment="1" applyProtection="1">
      <alignment horizontal="center" vertical="center" shrinkToFit="1"/>
      <protection hidden="1"/>
    </xf>
    <xf numFmtId="0" fontId="37" fillId="0" borderId="109" xfId="0" applyNumberFormat="1" applyFont="1" applyFill="1" applyBorder="1" applyAlignment="1" applyProtection="1">
      <alignment horizontal="center" vertical="center" shrinkToFit="1"/>
      <protection hidden="1"/>
    </xf>
    <xf numFmtId="0" fontId="37" fillId="0" borderId="82" xfId="0" applyNumberFormat="1" applyFont="1" applyFill="1" applyBorder="1" applyAlignment="1" applyProtection="1">
      <alignment horizontal="center" vertical="center" shrinkToFit="1"/>
      <protection hidden="1"/>
    </xf>
    <xf numFmtId="0" fontId="1" fillId="18" borderId="42" xfId="0" applyFont="1" applyFill="1" applyBorder="1" applyAlignment="1" applyProtection="1">
      <alignment horizontal="center" vertical="center" wrapText="1"/>
      <protection locked="0"/>
    </xf>
    <xf numFmtId="192" fontId="1" fillId="18" borderId="41" xfId="0" applyNumberFormat="1" applyFont="1" applyFill="1" applyBorder="1" applyAlignment="1" applyProtection="1">
      <alignment horizontal="center" vertical="center"/>
      <protection locked="0"/>
    </xf>
    <xf numFmtId="192" fontId="1" fillId="18" borderId="42" xfId="0" applyNumberFormat="1" applyFont="1" applyFill="1" applyBorder="1" applyAlignment="1" applyProtection="1">
      <alignment horizontal="center" vertical="center"/>
      <protection locked="0"/>
    </xf>
    <xf numFmtId="0" fontId="22" fillId="18" borderId="58" xfId="0" applyFont="1" applyFill="1" applyBorder="1" applyAlignment="1" applyProtection="1">
      <alignment horizontal="center" vertical="center"/>
      <protection locked="0"/>
    </xf>
    <xf numFmtId="192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92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0" fontId="22" fillId="18" borderId="58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5學年度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44">
    <dxf>
      <font>
        <b/>
        <i/>
        <color indexed="10"/>
      </font>
      <fill>
        <patternFill>
          <bgColor indexed="31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/>
        <color indexed="10"/>
      </font>
      <fill>
        <patternFill>
          <bgColor indexed="31"/>
        </patternFill>
      </fill>
    </dxf>
    <dxf>
      <font>
        <color indexed="9"/>
      </font>
    </dxf>
    <dxf>
      <font>
        <b/>
        <i/>
        <color indexed="20"/>
      </font>
    </dxf>
    <dxf>
      <font>
        <b/>
        <i/>
        <color indexed="10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ill>
        <patternFill>
          <bgColor indexed="45"/>
        </patternFill>
      </fill>
    </dxf>
    <dxf>
      <font>
        <b/>
        <i/>
        <color indexed="10"/>
      </font>
    </dxf>
    <dxf>
      <font>
        <b/>
        <i/>
        <color indexed="12"/>
      </font>
    </dxf>
    <dxf>
      <font>
        <b val="0"/>
        <i val="0"/>
        <color indexed="9"/>
      </font>
    </dxf>
    <dxf>
      <fill>
        <patternFill>
          <bgColor indexed="45"/>
        </patternFill>
      </fill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/>
        <color indexed="10"/>
      </font>
      <fill>
        <patternFill>
          <bgColor indexed="31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/>
        <color indexed="10"/>
      </font>
      <fill>
        <patternFill>
          <bgColor indexed="31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/>
        <color indexed="10"/>
      </font>
      <fill>
        <patternFill>
          <bgColor indexed="31"/>
        </patternFill>
      </fill>
    </dxf>
    <dxf>
      <font>
        <b/>
        <i/>
        <color indexed="10"/>
      </font>
      <fill>
        <patternFill>
          <bgColor indexed="31"/>
        </patternFill>
      </fill>
    </dxf>
    <dxf>
      <font>
        <b val="0"/>
        <i val="0"/>
        <color indexed="9"/>
      </font>
    </dxf>
    <dxf>
      <font>
        <color indexed="9"/>
      </font>
    </dxf>
    <dxf>
      <font>
        <b/>
        <i/>
        <color indexed="20"/>
      </font>
    </dxf>
    <dxf>
      <font>
        <b/>
        <i/>
        <color indexed="10"/>
      </font>
    </dxf>
    <dxf>
      <font>
        <b/>
        <i/>
        <color indexed="20"/>
      </font>
    </dxf>
    <dxf>
      <font>
        <b/>
        <i/>
        <color indexed="10"/>
      </font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</dxf>
    <dxf>
      <font>
        <b val="0"/>
        <i val="0"/>
        <color rgb="FFFFFFFF"/>
      </font>
      <fill>
        <patternFill>
          <bgColor rgb="FFCCFFCC"/>
        </patternFill>
      </fill>
      <border/>
    </dxf>
    <dxf>
      <font>
        <b/>
        <i/>
        <color rgb="FF0000FF"/>
      </font>
      <fill>
        <patternFill>
          <bgColor rgb="FFCCFFCC"/>
        </patternFill>
      </fill>
      <border/>
    </dxf>
    <dxf>
      <font>
        <b/>
        <i/>
        <color rgb="FFFFFFFF"/>
      </font>
      <border/>
    </dxf>
    <dxf>
      <font>
        <b/>
        <i val="0"/>
        <color rgb="FF0000FF"/>
      </font>
      <border/>
    </dxf>
    <dxf>
      <font>
        <b/>
        <i/>
        <color rgb="FFFF0000"/>
      </font>
      <fill>
        <patternFill>
          <bgColor rgb="FFCCFFCC"/>
        </patternFill>
      </fill>
      <border/>
    </dxf>
    <dxf>
      <font>
        <b val="0"/>
        <i val="0"/>
        <color auto="1"/>
      </font>
      <fill>
        <patternFill patternType="solid">
          <bgColor rgb="FFFFFFCC"/>
        </patternFill>
      </fill>
      <border/>
    </dxf>
    <dxf>
      <font>
        <b/>
        <i val="0"/>
        <color rgb="FFFF0000"/>
      </font>
      <fill>
        <patternFill>
          <bgColor rgb="FFFF99CC"/>
        </patternFill>
      </fill>
      <border/>
    </dxf>
    <dxf>
      <font>
        <b val="0"/>
        <i val="0"/>
        <color auto="1"/>
      </font>
      <fill>
        <patternFill>
          <bgColor rgb="FFFFFFCC"/>
        </patternFill>
      </fill>
      <border/>
    </dxf>
    <dxf>
      <font>
        <b/>
        <i val="0"/>
        <color rgb="FF0000FF"/>
      </font>
      <fill>
        <patternFill>
          <bgColor rgb="FFCCFFCC"/>
        </patternFill>
      </fill>
      <border/>
    </dxf>
    <dxf>
      <font>
        <b/>
        <i val="0"/>
        <color rgb="FFFF0000"/>
      </font>
      <fill>
        <patternFill patternType="solid"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5</xdr:row>
      <xdr:rowOff>285750</xdr:rowOff>
    </xdr:from>
    <xdr:to>
      <xdr:col>12</xdr:col>
      <xdr:colOff>390525</xdr:colOff>
      <xdr:row>11</xdr:row>
      <xdr:rowOff>133350</xdr:rowOff>
    </xdr:to>
    <xdr:sp>
      <xdr:nvSpPr>
        <xdr:cNvPr id="1" name="AutoShape 14"/>
        <xdr:cNvSpPr>
          <a:spLocks/>
        </xdr:cNvSpPr>
      </xdr:nvSpPr>
      <xdr:spPr>
        <a:xfrm>
          <a:off x="2209800" y="1533525"/>
          <a:ext cx="4895850" cy="1219200"/>
        </a:xfrm>
        <a:prstGeom prst="wedgeRoundRectCallout">
          <a:avLst>
            <a:gd name="adj1" fmla="val -15449"/>
            <a:gd name="adj2" fmla="val -136736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46800" rIns="18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1.請先選擇基本資料，本表標題會自動轉換
2.科課程發展會議通過日期必填。
3.本表未用到之列，請將游標放置左邊列號數字上，按右鍵選隱藏。
4.本表列數不足，可由中間複製插入，若公式錯誤，請洽課務組。
5.輸入科目名稱時，請點選儲存格左邊米黃色區(C欄位置)。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9400\&#35703;&#29702;&#31185;&#25991;&#20214;&#22846;%20(e)\DOCUME~1\ADMINI~1\LOCALS~1\Temp\7zOA5.tmp\100-2%20&#36890;&#35672;&#36984;&#20462;&#20998;&#32068;&#35413;&#202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-2"/>
      <sheetName val="時段設定"/>
      <sheetName val="清單"/>
      <sheetName val="學生名單"/>
      <sheetName val="班級人數產生"/>
      <sheetName val="各時段選修班級"/>
    </sheetNames>
    <sheetDataSet>
      <sheetData sheetId="2">
        <row r="2">
          <cell r="S2" t="str">
            <v>五專日間部</v>
          </cell>
        </row>
        <row r="3">
          <cell r="S3" t="str">
            <v>二專日間部</v>
          </cell>
        </row>
        <row r="4">
          <cell r="S4" t="str">
            <v>在職專班(秋季)</v>
          </cell>
        </row>
        <row r="5">
          <cell r="S5" t="str">
            <v>二專夜間部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7"/>
  <sheetViews>
    <sheetView tabSelected="1" zoomScale="92" zoomScaleNormal="92" zoomScalePageLayoutView="0" workbookViewId="0" topLeftCell="A1">
      <pane ySplit="11" topLeftCell="BM12" activePane="bottomLeft" state="frozen"/>
      <selection pane="topLeft" activeCell="A1" sqref="A1"/>
      <selection pane="bottomLeft" activeCell="AF102" sqref="AF102"/>
    </sheetView>
  </sheetViews>
  <sheetFormatPr defaultColWidth="9.00390625" defaultRowHeight="16.5"/>
  <cols>
    <col min="1" max="2" width="4.00390625" style="9" customWidth="1"/>
    <col min="3" max="3" width="10.625" style="9" customWidth="1"/>
    <col min="4" max="4" width="24.00390625" style="9" customWidth="1"/>
    <col min="5" max="6" width="5.00390625" style="9" customWidth="1"/>
    <col min="7" max="26" width="3.625" style="9" customWidth="1"/>
    <col min="27" max="27" width="6.625" style="13" customWidth="1"/>
    <col min="28" max="28" width="14.25390625" style="9" customWidth="1"/>
    <col min="29" max="29" width="3.25390625" style="9" customWidth="1"/>
    <col min="30" max="30" width="8.875" style="208" hidden="1" customWidth="1"/>
    <col min="31" max="31" width="38.875" style="209" hidden="1" customWidth="1"/>
    <col min="32" max="32" width="6.875" style="209" customWidth="1"/>
    <col min="33" max="33" width="10.875" style="195" hidden="1" customWidth="1"/>
    <col min="34" max="34" width="11.50390625" style="196" hidden="1" customWidth="1"/>
    <col min="35" max="16384" width="9.00390625" style="9" customWidth="1"/>
  </cols>
  <sheetData>
    <row r="1" spans="1:35" ht="9.75" customHeight="1" thickBot="1" thickTop="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3"/>
      <c r="AB1" s="202"/>
      <c r="AD1" s="206">
        <f>MATCH(D2,'清單'!A1:A15,0)</f>
        <v>12</v>
      </c>
      <c r="AE1" s="207" t="str">
        <f>IF(Q2="","",TEXT(Q2,"[$-404]e/mm/dd;@")&amp;" "&amp;LEFT(N2,LEN(N2)-2)&amp;"通過")</f>
        <v>105/07/21 科課程發展會議通過</v>
      </c>
      <c r="AF1" s="234"/>
      <c r="AG1" s="417" t="e">
        <f>VLOOKUP(入學年_五專&amp;AH2,課程報部紀錄表,4,0)</f>
        <v>#N/A</v>
      </c>
      <c r="AH1" s="418"/>
      <c r="AI1" s="215"/>
    </row>
    <row r="2" spans="1:34" s="50" customFormat="1" ht="49.5" customHeight="1" thickBot="1" thickTop="1">
      <c r="A2" s="51" t="s">
        <v>44</v>
      </c>
      <c r="B2" s="54">
        <v>105</v>
      </c>
      <c r="C2" s="52" t="s">
        <v>33</v>
      </c>
      <c r="D2" s="54" t="s">
        <v>40</v>
      </c>
      <c r="E2" s="52" t="s">
        <v>43</v>
      </c>
      <c r="F2" s="327"/>
      <c r="G2" s="327"/>
      <c r="H2" s="327"/>
      <c r="I2" s="330" t="s">
        <v>45</v>
      </c>
      <c r="J2" s="330"/>
      <c r="K2" s="331" t="s">
        <v>51</v>
      </c>
      <c r="L2" s="332"/>
      <c r="N2" s="333" t="s">
        <v>66</v>
      </c>
      <c r="O2" s="330"/>
      <c r="P2" s="330"/>
      <c r="Q2" s="334">
        <v>42572</v>
      </c>
      <c r="R2" s="335"/>
      <c r="S2" s="336"/>
      <c r="T2" s="330" t="s">
        <v>67</v>
      </c>
      <c r="U2" s="330"/>
      <c r="V2" s="330"/>
      <c r="W2" s="334">
        <v>42577</v>
      </c>
      <c r="X2" s="335"/>
      <c r="Y2" s="336"/>
      <c r="Z2" s="330" t="s">
        <v>91</v>
      </c>
      <c r="AA2" s="330"/>
      <c r="AB2" s="205"/>
      <c r="AD2" s="206" t="str">
        <f>"清單!F"&amp;$AD$1&amp;":G"&amp;$AD$1</f>
        <v>清單!F12:G12</v>
      </c>
      <c r="AE2" s="225" t="str">
        <f>IF(AE1="","",IF(W2="","",TEXT(W2,"[$-404]e/mm/dd;@")&amp;" "&amp;LEFT(T2,LEN(T2)-2)&amp;"通過"))</f>
        <v>105/07/26 校課程發展會議通過</v>
      </c>
      <c r="AF2" s="235"/>
      <c r="AG2" s="224" t="s">
        <v>157</v>
      </c>
      <c r="AH2" s="205">
        <v>42192</v>
      </c>
    </row>
    <row r="3" spans="1:35" ht="11.25" customHeight="1" thickTop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3"/>
      <c r="AB3" s="202"/>
      <c r="AD3" s="206" t="str">
        <f>"清單!B"&amp;$AD$1&amp;":D"&amp;$AD$1</f>
        <v>清單!B12:D12</v>
      </c>
      <c r="AE3" s="207">
        <f>IF(AE2="","",IF(AB2="","",TEXT(AB2,"[$-404]e/mm/dd;@")&amp;" "&amp;LEFT(Z2,LEN(Z2)-2)&amp;"通過"))</f>
      </c>
      <c r="AF3" s="235"/>
      <c r="AG3" s="216"/>
      <c r="AI3" s="215"/>
    </row>
    <row r="4" spans="1:35" ht="9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3"/>
      <c r="AB4" s="202"/>
      <c r="AD4" s="217">
        <f>1-ISERROR(FIND("教務會議",AE3))</f>
        <v>0</v>
      </c>
      <c r="AE4" s="219" t="str">
        <f>IF(AE1="","xxx/xx/xx 科課程發展會議通過",IF(AE3="",IF(AE2="",AE1,AE1&amp;", "&amp;AE2),AE3))</f>
        <v>105/07/21 科課程發展會議通過, 105/07/26 校課程發展會議通過</v>
      </c>
      <c r="AF4" s="236"/>
      <c r="AG4" s="216"/>
      <c r="AH4" s="218"/>
      <c r="AI4" s="215"/>
    </row>
    <row r="5" spans="1:35" ht="21.75" customHeight="1">
      <c r="A5" s="341" t="str">
        <f>"仁德醫護管理專科學校 "&amp;K2&amp;D2&amp;F2&amp;" "&amp;B2&amp;"學年度入學學生之科目課程表"</f>
        <v>仁德醫護管理專科學校 五年制生命關懷事業科 105學年度入學學生之科目課程表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E5" s="220">
        <f>IF(AD4=0,"",IF(ISNA(AG1),"",TEXT(AH2,"[$-404]e/mm/dd;@")&amp;" "&amp;AG1&amp;"函 同意核備"))</f>
      </c>
      <c r="AF5" s="237"/>
      <c r="AG5" s="216"/>
      <c r="AH5" s="218"/>
      <c r="AI5" s="215"/>
    </row>
    <row r="6" spans="1:28" ht="13.5" customHeight="1">
      <c r="A6" s="180"/>
      <c r="B6" s="419">
        <f>IF(AE5="","",AE4)</f>
      </c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</row>
    <row r="7" spans="1:28" ht="14.25" customHeight="1" thickBot="1">
      <c r="A7" s="204">
        <f>VLOOKUP(選定科別,'清單'!$R$1:$S$16,2,0)</f>
        <v>2122</v>
      </c>
      <c r="B7" s="354" t="str">
        <f>IF(AE5="",AE4,IF(AD4=0,"",AE5))</f>
        <v>105/07/21 科課程發展會議通過, 105/07/26 校課程發展會議通過</v>
      </c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</row>
    <row r="8" spans="1:28" ht="21.75" customHeight="1" thickBot="1">
      <c r="A8" s="420" t="s">
        <v>27</v>
      </c>
      <c r="B8" s="421"/>
      <c r="C8" s="346" t="s">
        <v>28</v>
      </c>
      <c r="D8" s="347"/>
      <c r="E8" s="360" t="s">
        <v>2</v>
      </c>
      <c r="F8" s="428" t="s">
        <v>3</v>
      </c>
      <c r="G8" s="425" t="s">
        <v>4</v>
      </c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7"/>
      <c r="AA8" s="342" t="s">
        <v>31</v>
      </c>
      <c r="AB8" s="343"/>
    </row>
    <row r="9" spans="1:28" ht="21.75" customHeight="1">
      <c r="A9" s="422"/>
      <c r="B9" s="421"/>
      <c r="C9" s="348"/>
      <c r="D9" s="347"/>
      <c r="E9" s="361"/>
      <c r="F9" s="429"/>
      <c r="G9" s="351">
        <v>1</v>
      </c>
      <c r="H9" s="352"/>
      <c r="I9" s="352"/>
      <c r="J9" s="353"/>
      <c r="K9" s="351">
        <v>2</v>
      </c>
      <c r="L9" s="352"/>
      <c r="M9" s="352"/>
      <c r="N9" s="353"/>
      <c r="O9" s="351">
        <v>3</v>
      </c>
      <c r="P9" s="352"/>
      <c r="Q9" s="352"/>
      <c r="R9" s="353"/>
      <c r="S9" s="351">
        <v>4</v>
      </c>
      <c r="T9" s="352"/>
      <c r="U9" s="352"/>
      <c r="V9" s="353"/>
      <c r="W9" s="351">
        <v>5</v>
      </c>
      <c r="X9" s="352"/>
      <c r="Y9" s="352"/>
      <c r="Z9" s="353"/>
      <c r="AA9" s="342"/>
      <c r="AB9" s="343"/>
    </row>
    <row r="10" spans="1:28" ht="21.75" customHeight="1">
      <c r="A10" s="422"/>
      <c r="B10" s="421"/>
      <c r="C10" s="348"/>
      <c r="D10" s="347"/>
      <c r="E10" s="361"/>
      <c r="F10" s="429"/>
      <c r="G10" s="339">
        <f>(VLOOKUP(選定科別,各科基本資料表,9,0)=G9)*1</f>
        <v>0</v>
      </c>
      <c r="H10" s="340"/>
      <c r="I10" s="337">
        <f>(VLOOKUP(選定科別,各科基本資料表,10,0)=G9)*1</f>
        <v>0</v>
      </c>
      <c r="J10" s="338"/>
      <c r="K10" s="339">
        <f>(VLOOKUP(選定科別,各科基本資料表,9,0)=K9)*1</f>
        <v>0</v>
      </c>
      <c r="L10" s="340"/>
      <c r="M10" s="337">
        <f>(VLOOKUP(選定科別,各科基本資料表,10,0)=K9)*1</f>
        <v>0</v>
      </c>
      <c r="N10" s="338"/>
      <c r="O10" s="339">
        <f>(VLOOKUP(選定科別,各科基本資料表,9,0)=O9)*1</f>
        <v>0</v>
      </c>
      <c r="P10" s="340"/>
      <c r="Q10" s="337">
        <f>(VLOOKUP(選定科別,各科基本資料表,10,0)=O9)*1</f>
        <v>0</v>
      </c>
      <c r="R10" s="338"/>
      <c r="S10" s="339">
        <f>(VLOOKUP(選定科別,各科基本資料表,9,0)=S9)*1</f>
        <v>0</v>
      </c>
      <c r="T10" s="340"/>
      <c r="U10" s="337">
        <f>(VLOOKUP(選定科別,各科基本資料表,10,0)=S9)*1</f>
        <v>0</v>
      </c>
      <c r="V10" s="338"/>
      <c r="W10" s="339">
        <f>(VLOOKUP(選定科別,各科基本資料表,9,0)=W9)*1</f>
        <v>1</v>
      </c>
      <c r="X10" s="340"/>
      <c r="Y10" s="337">
        <f>(VLOOKUP(選定科別,各科基本資料表,10,0)=W9)*1</f>
        <v>1</v>
      </c>
      <c r="Z10" s="338"/>
      <c r="AA10" s="342"/>
      <c r="AB10" s="343"/>
    </row>
    <row r="11" spans="1:32" ht="35.25" customHeight="1" thickBot="1">
      <c r="A11" s="423"/>
      <c r="B11" s="424"/>
      <c r="C11" s="349"/>
      <c r="D11" s="350"/>
      <c r="E11" s="362"/>
      <c r="F11" s="430"/>
      <c r="G11" s="275">
        <f>DATE(入學年_五專+1911,7,1)</f>
        <v>42552</v>
      </c>
      <c r="H11" s="277">
        <f>DATE(入學年_五專+1911,7,1)</f>
        <v>42552</v>
      </c>
      <c r="I11" s="276">
        <f>DATE(入學年_五專+1912,1,1)</f>
        <v>42736</v>
      </c>
      <c r="J11" s="278">
        <f>DATE(入學年_五專+1912,1,1)</f>
        <v>42736</v>
      </c>
      <c r="K11" s="275">
        <f>DATE(入學年_五專+1912,7,1)</f>
        <v>42917</v>
      </c>
      <c r="L11" s="277">
        <f>DATE(入學年_五專+1912,7,1)</f>
        <v>42917</v>
      </c>
      <c r="M11" s="276">
        <f>DATE(入學年_五專+1913,1,1)</f>
        <v>43101</v>
      </c>
      <c r="N11" s="278">
        <f>DATE(入學年_五專+1913,1,1)</f>
        <v>43101</v>
      </c>
      <c r="O11" s="275">
        <f>DATE(入學年_五專+1913,7,1)</f>
        <v>43282</v>
      </c>
      <c r="P11" s="277">
        <f>DATE(入學年_五專+1913,7,1)</f>
        <v>43282</v>
      </c>
      <c r="Q11" s="276">
        <f>DATE(入學年_五專+1914,1,1)</f>
        <v>43466</v>
      </c>
      <c r="R11" s="278">
        <f>DATE(入學年_五專+1914,1,1)</f>
        <v>43466</v>
      </c>
      <c r="S11" s="275">
        <f>DATE(入學年_五專+1914,7,1)</f>
        <v>43647</v>
      </c>
      <c r="T11" s="277">
        <f>DATE(入學年_五專+1914,7,1)</f>
        <v>43647</v>
      </c>
      <c r="U11" s="276">
        <f>DATE(入學年_五專+1915,1,1)</f>
        <v>43831</v>
      </c>
      <c r="V11" s="278">
        <f>DATE(入學年_五專+1915,1,1)</f>
        <v>43831</v>
      </c>
      <c r="W11" s="275">
        <f>DATE(入學年_五專+1915,7,1)</f>
        <v>44013</v>
      </c>
      <c r="X11" s="277">
        <f>DATE(入學年_五專+1915,7,1)</f>
        <v>44013</v>
      </c>
      <c r="Y11" s="276">
        <f>DATE(入學年_五專+1916,1,1)</f>
        <v>44197</v>
      </c>
      <c r="Z11" s="278">
        <f>DATE(入學年_五專+1916,1,1)</f>
        <v>44197</v>
      </c>
      <c r="AA11" s="344"/>
      <c r="AB11" s="345"/>
      <c r="AD11" s="210"/>
      <c r="AF11" s="279"/>
    </row>
    <row r="12" spans="1:28" ht="20.25" customHeight="1">
      <c r="A12" s="375" t="s">
        <v>5</v>
      </c>
      <c r="B12" s="394"/>
      <c r="C12" s="400" t="s">
        <v>6</v>
      </c>
      <c r="D12" s="103" t="s">
        <v>115</v>
      </c>
      <c r="E12" s="14">
        <v>8</v>
      </c>
      <c r="F12" s="253">
        <f aca="true" t="shared" si="0" ref="F12:F32">H12+J12+L12+N12+P12+R12+T12+V12+X12+Z12</f>
        <v>8</v>
      </c>
      <c r="G12" s="39">
        <v>2</v>
      </c>
      <c r="H12" s="265">
        <v>2</v>
      </c>
      <c r="I12" s="41">
        <v>2</v>
      </c>
      <c r="J12" s="253">
        <v>2</v>
      </c>
      <c r="K12" s="39">
        <v>2</v>
      </c>
      <c r="L12" s="265">
        <v>2</v>
      </c>
      <c r="M12" s="41">
        <v>2</v>
      </c>
      <c r="N12" s="253">
        <v>2</v>
      </c>
      <c r="O12" s="39"/>
      <c r="P12" s="265"/>
      <c r="Q12" s="41"/>
      <c r="R12" s="253"/>
      <c r="S12" s="39"/>
      <c r="T12" s="265"/>
      <c r="U12" s="42"/>
      <c r="V12" s="250"/>
      <c r="W12" s="39"/>
      <c r="X12" s="265"/>
      <c r="Y12" s="41"/>
      <c r="Z12" s="253"/>
      <c r="AA12" s="328"/>
      <c r="AB12" s="329"/>
    </row>
    <row r="13" spans="1:28" ht="20.25" customHeight="1">
      <c r="A13" s="395"/>
      <c r="B13" s="396"/>
      <c r="C13" s="359"/>
      <c r="D13" s="104" t="s">
        <v>118</v>
      </c>
      <c r="E13" s="16">
        <v>12</v>
      </c>
      <c r="F13" s="251">
        <f t="shared" si="0"/>
        <v>12</v>
      </c>
      <c r="G13" s="43">
        <v>2</v>
      </c>
      <c r="H13" s="266">
        <v>2</v>
      </c>
      <c r="I13" s="45">
        <v>2</v>
      </c>
      <c r="J13" s="251">
        <v>2</v>
      </c>
      <c r="K13" s="43">
        <v>2</v>
      </c>
      <c r="L13" s="266">
        <v>2</v>
      </c>
      <c r="M13" s="45">
        <v>2</v>
      </c>
      <c r="N13" s="251">
        <v>2</v>
      </c>
      <c r="O13" s="43">
        <v>2</v>
      </c>
      <c r="P13" s="266">
        <v>2</v>
      </c>
      <c r="Q13" s="45">
        <v>2</v>
      </c>
      <c r="R13" s="251">
        <v>2</v>
      </c>
      <c r="S13" s="43"/>
      <c r="T13" s="266"/>
      <c r="U13" s="45"/>
      <c r="V13" s="251"/>
      <c r="W13" s="43"/>
      <c r="X13" s="266"/>
      <c r="Y13" s="45"/>
      <c r="Z13" s="251"/>
      <c r="AA13" s="317"/>
      <c r="AB13" s="318"/>
    </row>
    <row r="14" spans="1:28" ht="20.25" customHeight="1">
      <c r="A14" s="395"/>
      <c r="B14" s="396"/>
      <c r="C14" s="102" t="s">
        <v>7</v>
      </c>
      <c r="D14" s="104" t="s">
        <v>20</v>
      </c>
      <c r="E14" s="16">
        <v>6</v>
      </c>
      <c r="F14" s="251">
        <f t="shared" si="0"/>
        <v>6</v>
      </c>
      <c r="G14" s="43">
        <v>3</v>
      </c>
      <c r="H14" s="266">
        <v>3</v>
      </c>
      <c r="I14" s="45">
        <v>3</v>
      </c>
      <c r="J14" s="251">
        <v>3</v>
      </c>
      <c r="K14" s="43"/>
      <c r="L14" s="266"/>
      <c r="M14" s="45"/>
      <c r="N14" s="251"/>
      <c r="O14" s="43"/>
      <c r="P14" s="266"/>
      <c r="Q14" s="45"/>
      <c r="R14" s="251"/>
      <c r="S14" s="43"/>
      <c r="T14" s="266"/>
      <c r="U14" s="45"/>
      <c r="V14" s="251"/>
      <c r="W14" s="43"/>
      <c r="X14" s="266"/>
      <c r="Y14" s="45"/>
      <c r="Z14" s="251"/>
      <c r="AA14" s="317"/>
      <c r="AB14" s="318"/>
    </row>
    <row r="15" spans="1:28" ht="20.25" customHeight="1">
      <c r="A15" s="395"/>
      <c r="B15" s="396"/>
      <c r="C15" s="357" t="s">
        <v>8</v>
      </c>
      <c r="D15" s="104" t="s">
        <v>9</v>
      </c>
      <c r="E15" s="16">
        <v>2</v>
      </c>
      <c r="F15" s="251">
        <f t="shared" si="0"/>
        <v>2</v>
      </c>
      <c r="G15" s="65">
        <v>2</v>
      </c>
      <c r="H15" s="266">
        <f>G15</f>
        <v>2</v>
      </c>
      <c r="I15" s="67"/>
      <c r="J15" s="251">
        <f>I15</f>
        <v>0</v>
      </c>
      <c r="K15" s="65"/>
      <c r="L15" s="266">
        <f aca="true" t="shared" si="1" ref="L15:L24">K15</f>
        <v>0</v>
      </c>
      <c r="M15" s="67"/>
      <c r="N15" s="251">
        <f aca="true" t="shared" si="2" ref="N15:N24">M15</f>
        <v>0</v>
      </c>
      <c r="O15" s="65"/>
      <c r="P15" s="266">
        <f aca="true" t="shared" si="3" ref="P15:P23">O15</f>
        <v>0</v>
      </c>
      <c r="Q15" s="67"/>
      <c r="R15" s="251">
        <f aca="true" t="shared" si="4" ref="R15:R23">Q15</f>
        <v>0</v>
      </c>
      <c r="S15" s="43"/>
      <c r="T15" s="266"/>
      <c r="U15" s="45"/>
      <c r="V15" s="251"/>
      <c r="W15" s="43"/>
      <c r="X15" s="266"/>
      <c r="Y15" s="45"/>
      <c r="Z15" s="251"/>
      <c r="AA15" s="317"/>
      <c r="AB15" s="318"/>
    </row>
    <row r="16" spans="1:28" ht="20.25" customHeight="1">
      <c r="A16" s="395"/>
      <c r="B16" s="396"/>
      <c r="C16" s="358"/>
      <c r="D16" s="104" t="s">
        <v>10</v>
      </c>
      <c r="E16" s="16">
        <v>2</v>
      </c>
      <c r="F16" s="251">
        <f t="shared" si="0"/>
        <v>2</v>
      </c>
      <c r="G16" s="65"/>
      <c r="H16" s="266">
        <f aca="true" t="shared" si="5" ref="H16:J23">G16</f>
        <v>0</v>
      </c>
      <c r="I16" s="67">
        <v>2</v>
      </c>
      <c r="J16" s="251">
        <f t="shared" si="5"/>
        <v>2</v>
      </c>
      <c r="K16" s="65"/>
      <c r="L16" s="266">
        <f t="shared" si="1"/>
        <v>0</v>
      </c>
      <c r="M16" s="67"/>
      <c r="N16" s="251">
        <f t="shared" si="2"/>
        <v>0</v>
      </c>
      <c r="O16" s="65"/>
      <c r="P16" s="266">
        <f t="shared" si="3"/>
        <v>0</v>
      </c>
      <c r="Q16" s="67"/>
      <c r="R16" s="251">
        <f t="shared" si="4"/>
        <v>0</v>
      </c>
      <c r="S16" s="43"/>
      <c r="T16" s="266"/>
      <c r="U16" s="45"/>
      <c r="V16" s="251"/>
      <c r="W16" s="43"/>
      <c r="X16" s="266"/>
      <c r="Y16" s="45"/>
      <c r="Z16" s="251"/>
      <c r="AA16" s="317"/>
      <c r="AB16" s="318"/>
    </row>
    <row r="17" spans="1:28" ht="20.25" customHeight="1">
      <c r="A17" s="395"/>
      <c r="B17" s="396"/>
      <c r="C17" s="359"/>
      <c r="D17" s="104" t="s">
        <v>24</v>
      </c>
      <c r="E17" s="16">
        <v>4</v>
      </c>
      <c r="F17" s="251">
        <f t="shared" si="0"/>
        <v>4</v>
      </c>
      <c r="G17" s="65"/>
      <c r="H17" s="266">
        <f t="shared" si="5"/>
        <v>0</v>
      </c>
      <c r="I17" s="67"/>
      <c r="J17" s="251">
        <f t="shared" si="5"/>
        <v>0</v>
      </c>
      <c r="K17" s="65">
        <v>2</v>
      </c>
      <c r="L17" s="266">
        <f t="shared" si="1"/>
        <v>2</v>
      </c>
      <c r="M17" s="69">
        <v>2</v>
      </c>
      <c r="N17" s="251">
        <f t="shared" si="2"/>
        <v>2</v>
      </c>
      <c r="O17" s="65"/>
      <c r="P17" s="266">
        <f t="shared" si="3"/>
        <v>0</v>
      </c>
      <c r="Q17" s="69"/>
      <c r="R17" s="251">
        <f t="shared" si="4"/>
        <v>0</v>
      </c>
      <c r="S17" s="43"/>
      <c r="T17" s="266"/>
      <c r="U17" s="45"/>
      <c r="V17" s="251"/>
      <c r="W17" s="43"/>
      <c r="X17" s="266"/>
      <c r="Y17" s="45"/>
      <c r="Z17" s="251"/>
      <c r="AA17" s="317"/>
      <c r="AB17" s="318"/>
    </row>
    <row r="18" spans="1:28" ht="20.25" customHeight="1">
      <c r="A18" s="395"/>
      <c r="B18" s="396"/>
      <c r="C18" s="357" t="s">
        <v>11</v>
      </c>
      <c r="D18" s="104" t="s">
        <v>21</v>
      </c>
      <c r="E18" s="16">
        <v>2</v>
      </c>
      <c r="F18" s="251">
        <f t="shared" si="0"/>
        <v>2</v>
      </c>
      <c r="G18" s="65"/>
      <c r="H18" s="266">
        <f t="shared" si="5"/>
        <v>0</v>
      </c>
      <c r="I18" s="67"/>
      <c r="J18" s="251">
        <f t="shared" si="5"/>
        <v>0</v>
      </c>
      <c r="K18" s="65"/>
      <c r="L18" s="266">
        <f t="shared" si="1"/>
        <v>0</v>
      </c>
      <c r="M18" s="67">
        <v>2</v>
      </c>
      <c r="N18" s="251">
        <f t="shared" si="2"/>
        <v>2</v>
      </c>
      <c r="O18" s="65"/>
      <c r="P18" s="266">
        <f t="shared" si="3"/>
        <v>0</v>
      </c>
      <c r="Q18" s="67"/>
      <c r="R18" s="251">
        <f t="shared" si="4"/>
        <v>0</v>
      </c>
      <c r="S18" s="43"/>
      <c r="T18" s="266"/>
      <c r="U18" s="45"/>
      <c r="V18" s="251"/>
      <c r="W18" s="43"/>
      <c r="X18" s="266"/>
      <c r="Y18" s="45"/>
      <c r="Z18" s="251"/>
      <c r="AA18" s="317"/>
      <c r="AB18" s="318"/>
    </row>
    <row r="19" spans="1:28" ht="20.25" customHeight="1">
      <c r="A19" s="395"/>
      <c r="B19" s="396"/>
      <c r="C19" s="358"/>
      <c r="D19" s="104" t="s">
        <v>12</v>
      </c>
      <c r="E19" s="16">
        <v>2</v>
      </c>
      <c r="F19" s="251">
        <f t="shared" si="0"/>
        <v>2</v>
      </c>
      <c r="G19" s="65"/>
      <c r="H19" s="266">
        <f t="shared" si="5"/>
        <v>0</v>
      </c>
      <c r="I19" s="67"/>
      <c r="J19" s="251">
        <f t="shared" si="5"/>
        <v>0</v>
      </c>
      <c r="K19" s="65">
        <v>2</v>
      </c>
      <c r="L19" s="266">
        <f t="shared" si="1"/>
        <v>2</v>
      </c>
      <c r="M19" s="67"/>
      <c r="N19" s="251">
        <f t="shared" si="2"/>
        <v>0</v>
      </c>
      <c r="O19" s="65"/>
      <c r="P19" s="266">
        <f t="shared" si="3"/>
        <v>0</v>
      </c>
      <c r="Q19" s="67"/>
      <c r="R19" s="251">
        <f t="shared" si="4"/>
        <v>0</v>
      </c>
      <c r="S19" s="43"/>
      <c r="T19" s="266"/>
      <c r="U19" s="45"/>
      <c r="V19" s="251"/>
      <c r="W19" s="43"/>
      <c r="X19" s="266"/>
      <c r="Y19" s="45"/>
      <c r="Z19" s="251"/>
      <c r="AA19" s="317"/>
      <c r="AB19" s="318"/>
    </row>
    <row r="20" spans="1:28" ht="20.25" customHeight="1">
      <c r="A20" s="395"/>
      <c r="B20" s="396"/>
      <c r="C20" s="359"/>
      <c r="D20" s="104" t="s">
        <v>13</v>
      </c>
      <c r="E20" s="16">
        <v>2</v>
      </c>
      <c r="F20" s="251">
        <f t="shared" si="0"/>
        <v>2</v>
      </c>
      <c r="G20" s="65"/>
      <c r="H20" s="266">
        <f t="shared" si="5"/>
        <v>0</v>
      </c>
      <c r="I20" s="67"/>
      <c r="J20" s="251">
        <f t="shared" si="5"/>
        <v>0</v>
      </c>
      <c r="K20" s="65"/>
      <c r="L20" s="266">
        <f t="shared" si="1"/>
        <v>0</v>
      </c>
      <c r="M20" s="67"/>
      <c r="N20" s="251">
        <f t="shared" si="2"/>
        <v>0</v>
      </c>
      <c r="O20" s="65"/>
      <c r="P20" s="266">
        <f t="shared" si="3"/>
        <v>0</v>
      </c>
      <c r="Q20" s="67">
        <v>2</v>
      </c>
      <c r="R20" s="251">
        <f t="shared" si="4"/>
        <v>2</v>
      </c>
      <c r="S20" s="43"/>
      <c r="T20" s="266"/>
      <c r="U20" s="45"/>
      <c r="V20" s="251"/>
      <c r="W20" s="43"/>
      <c r="X20" s="266"/>
      <c r="Y20" s="45"/>
      <c r="Z20" s="251"/>
      <c r="AA20" s="317"/>
      <c r="AB20" s="318"/>
    </row>
    <row r="21" spans="1:28" ht="20.25" customHeight="1">
      <c r="A21" s="395"/>
      <c r="B21" s="396"/>
      <c r="C21" s="357" t="s">
        <v>14</v>
      </c>
      <c r="D21" s="104" t="s">
        <v>15</v>
      </c>
      <c r="E21" s="16">
        <v>2</v>
      </c>
      <c r="F21" s="251">
        <f t="shared" si="0"/>
        <v>2</v>
      </c>
      <c r="G21" s="65">
        <v>2</v>
      </c>
      <c r="H21" s="266">
        <f t="shared" si="5"/>
        <v>2</v>
      </c>
      <c r="I21" s="67"/>
      <c r="J21" s="251">
        <f t="shared" si="5"/>
        <v>0</v>
      </c>
      <c r="K21" s="65"/>
      <c r="L21" s="266">
        <f t="shared" si="1"/>
        <v>0</v>
      </c>
      <c r="M21" s="67"/>
      <c r="N21" s="251">
        <f t="shared" si="2"/>
        <v>0</v>
      </c>
      <c r="O21" s="65"/>
      <c r="P21" s="266">
        <f t="shared" si="3"/>
        <v>0</v>
      </c>
      <c r="Q21" s="67"/>
      <c r="R21" s="251">
        <f t="shared" si="4"/>
        <v>0</v>
      </c>
      <c r="S21" s="43"/>
      <c r="T21" s="266"/>
      <c r="U21" s="45"/>
      <c r="V21" s="251"/>
      <c r="W21" s="43"/>
      <c r="X21" s="266"/>
      <c r="Y21" s="45"/>
      <c r="Z21" s="251"/>
      <c r="AA21" s="317"/>
      <c r="AB21" s="318"/>
    </row>
    <row r="22" spans="1:28" ht="20.25" customHeight="1">
      <c r="A22" s="395"/>
      <c r="B22" s="396"/>
      <c r="C22" s="359"/>
      <c r="D22" s="104" t="s">
        <v>22</v>
      </c>
      <c r="E22" s="16">
        <v>2</v>
      </c>
      <c r="F22" s="251">
        <f t="shared" si="0"/>
        <v>2</v>
      </c>
      <c r="G22" s="70"/>
      <c r="H22" s="266">
        <f t="shared" si="5"/>
        <v>0</v>
      </c>
      <c r="I22" s="67">
        <v>2</v>
      </c>
      <c r="J22" s="251">
        <f t="shared" si="5"/>
        <v>2</v>
      </c>
      <c r="K22" s="65"/>
      <c r="L22" s="266">
        <f t="shared" si="1"/>
        <v>0</v>
      </c>
      <c r="M22" s="67"/>
      <c r="N22" s="251">
        <f t="shared" si="2"/>
        <v>0</v>
      </c>
      <c r="O22" s="65"/>
      <c r="P22" s="266">
        <f t="shared" si="3"/>
        <v>0</v>
      </c>
      <c r="Q22" s="67"/>
      <c r="R22" s="251">
        <f t="shared" si="4"/>
        <v>0</v>
      </c>
      <c r="S22" s="43"/>
      <c r="T22" s="266"/>
      <c r="U22" s="45"/>
      <c r="V22" s="251"/>
      <c r="W22" s="43"/>
      <c r="X22" s="266"/>
      <c r="Y22" s="45"/>
      <c r="Z22" s="251"/>
      <c r="AA22" s="317"/>
      <c r="AB22" s="318"/>
    </row>
    <row r="23" spans="1:28" ht="20.25" customHeight="1">
      <c r="A23" s="395"/>
      <c r="B23" s="396"/>
      <c r="C23" s="357" t="s">
        <v>16</v>
      </c>
      <c r="D23" s="104" t="s">
        <v>23</v>
      </c>
      <c r="E23" s="16">
        <v>2</v>
      </c>
      <c r="F23" s="251">
        <f t="shared" si="0"/>
        <v>2</v>
      </c>
      <c r="G23" s="65">
        <v>2</v>
      </c>
      <c r="H23" s="266">
        <f t="shared" si="5"/>
        <v>2</v>
      </c>
      <c r="I23" s="67"/>
      <c r="J23" s="251">
        <f t="shared" si="5"/>
        <v>0</v>
      </c>
      <c r="K23" s="65"/>
      <c r="L23" s="266">
        <f t="shared" si="1"/>
        <v>0</v>
      </c>
      <c r="M23" s="67"/>
      <c r="N23" s="251">
        <f t="shared" si="2"/>
        <v>0</v>
      </c>
      <c r="O23" s="65"/>
      <c r="P23" s="266">
        <f t="shared" si="3"/>
        <v>0</v>
      </c>
      <c r="Q23" s="67"/>
      <c r="R23" s="251">
        <f t="shared" si="4"/>
        <v>0</v>
      </c>
      <c r="S23" s="43"/>
      <c r="T23" s="266"/>
      <c r="U23" s="45"/>
      <c r="V23" s="251"/>
      <c r="W23" s="43"/>
      <c r="X23" s="266"/>
      <c r="Y23" s="45"/>
      <c r="Z23" s="251"/>
      <c r="AA23" s="325"/>
      <c r="AB23" s="326"/>
    </row>
    <row r="24" spans="1:28" ht="20.25" customHeight="1">
      <c r="A24" s="395"/>
      <c r="B24" s="396"/>
      <c r="C24" s="359"/>
      <c r="D24" s="104" t="s">
        <v>105</v>
      </c>
      <c r="E24" s="16">
        <v>2</v>
      </c>
      <c r="F24" s="251">
        <f t="shared" si="0"/>
        <v>2</v>
      </c>
      <c r="G24" s="46"/>
      <c r="H24" s="267"/>
      <c r="I24" s="48"/>
      <c r="J24" s="252"/>
      <c r="K24" s="65"/>
      <c r="L24" s="266">
        <f t="shared" si="1"/>
        <v>0</v>
      </c>
      <c r="M24" s="71">
        <v>2</v>
      </c>
      <c r="N24" s="251">
        <f t="shared" si="2"/>
        <v>2</v>
      </c>
      <c r="O24" s="43"/>
      <c r="P24" s="266"/>
      <c r="Q24" s="45"/>
      <c r="R24" s="251"/>
      <c r="S24" s="43"/>
      <c r="T24" s="266"/>
      <c r="U24" s="45"/>
      <c r="V24" s="251"/>
      <c r="W24" s="43"/>
      <c r="X24" s="266"/>
      <c r="Y24" s="45"/>
      <c r="Z24" s="251"/>
      <c r="AA24" s="317"/>
      <c r="AB24" s="318"/>
    </row>
    <row r="25" spans="1:28" ht="20.25" customHeight="1">
      <c r="A25" s="395"/>
      <c r="B25" s="396"/>
      <c r="C25" s="401" t="s">
        <v>17</v>
      </c>
      <c r="D25" s="105" t="s">
        <v>65</v>
      </c>
      <c r="E25" s="16">
        <v>4</v>
      </c>
      <c r="F25" s="251">
        <f t="shared" si="0"/>
        <v>4</v>
      </c>
      <c r="G25" s="46">
        <v>1</v>
      </c>
      <c r="H25" s="267">
        <v>1</v>
      </c>
      <c r="I25" s="48">
        <v>1</v>
      </c>
      <c r="J25" s="252">
        <v>1</v>
      </c>
      <c r="K25" s="46">
        <v>1</v>
      </c>
      <c r="L25" s="267">
        <v>1</v>
      </c>
      <c r="M25" s="48">
        <v>1</v>
      </c>
      <c r="N25" s="252">
        <v>1</v>
      </c>
      <c r="O25" s="43"/>
      <c r="P25" s="266"/>
      <c r="Q25" s="45"/>
      <c r="R25" s="251"/>
      <c r="S25" s="46"/>
      <c r="T25" s="267"/>
      <c r="U25" s="48"/>
      <c r="V25" s="252"/>
      <c r="W25" s="46"/>
      <c r="X25" s="266"/>
      <c r="Y25" s="48"/>
      <c r="Z25" s="251"/>
      <c r="AA25" s="317"/>
      <c r="AB25" s="318"/>
    </row>
    <row r="26" spans="1:28" ht="20.25" customHeight="1" hidden="1">
      <c r="A26" s="395"/>
      <c r="B26" s="396"/>
      <c r="C26" s="402"/>
      <c r="D26" s="106" t="str">
        <f>IF(ISNA(VLOOKUP(E26,'清單'!$O$9:$P$11,2,0)),"選項體育",VLOOKUP(E26,'清單'!$O$9:$P$11,2,0))</f>
        <v>選項體育</v>
      </c>
      <c r="E26" s="76">
        <v>0</v>
      </c>
      <c r="F26" s="262">
        <f t="shared" si="0"/>
        <v>0</v>
      </c>
      <c r="G26" s="46"/>
      <c r="H26" s="267"/>
      <c r="I26" s="48"/>
      <c r="J26" s="252"/>
      <c r="K26" s="46"/>
      <c r="L26" s="267"/>
      <c r="M26" s="48"/>
      <c r="N26" s="252"/>
      <c r="O26" s="43"/>
      <c r="P26" s="266"/>
      <c r="Q26" s="45"/>
      <c r="R26" s="251"/>
      <c r="S26" s="77"/>
      <c r="T26" s="269"/>
      <c r="U26" s="78"/>
      <c r="V26" s="264"/>
      <c r="W26" s="77"/>
      <c r="X26" s="269"/>
      <c r="Y26" s="78"/>
      <c r="Z26" s="264"/>
      <c r="AA26" s="317"/>
      <c r="AB26" s="318"/>
    </row>
    <row r="27" spans="1:28" ht="20.25" customHeight="1">
      <c r="A27" s="395"/>
      <c r="B27" s="396"/>
      <c r="C27" s="392" t="s">
        <v>160</v>
      </c>
      <c r="D27" s="403"/>
      <c r="E27" s="176">
        <v>2</v>
      </c>
      <c r="F27" s="251">
        <f t="shared" si="0"/>
        <v>2</v>
      </c>
      <c r="G27" s="43"/>
      <c r="H27" s="266"/>
      <c r="I27" s="45"/>
      <c r="J27" s="251"/>
      <c r="K27" s="232">
        <v>1</v>
      </c>
      <c r="L27" s="272">
        <v>1</v>
      </c>
      <c r="M27" s="233">
        <v>1</v>
      </c>
      <c r="N27" s="273">
        <v>1</v>
      </c>
      <c r="O27" s="43"/>
      <c r="P27" s="266"/>
      <c r="Q27" s="45"/>
      <c r="R27" s="251"/>
      <c r="S27" s="46"/>
      <c r="T27" s="267"/>
      <c r="U27" s="48"/>
      <c r="V27" s="252"/>
      <c r="W27" s="46"/>
      <c r="X27" s="267"/>
      <c r="Y27" s="48"/>
      <c r="Z27" s="252"/>
      <c r="AA27" s="317"/>
      <c r="AB27" s="318"/>
    </row>
    <row r="28" spans="1:28" ht="20.25" customHeight="1">
      <c r="A28" s="395"/>
      <c r="B28" s="396"/>
      <c r="C28" s="398" t="s">
        <v>88</v>
      </c>
      <c r="D28" s="399"/>
      <c r="E28" s="16">
        <v>0</v>
      </c>
      <c r="F28" s="251">
        <f t="shared" si="0"/>
        <v>2</v>
      </c>
      <c r="G28" s="46">
        <v>0</v>
      </c>
      <c r="H28" s="267">
        <v>1</v>
      </c>
      <c r="I28" s="48">
        <v>0</v>
      </c>
      <c r="J28" s="252">
        <v>1</v>
      </c>
      <c r="K28" s="46"/>
      <c r="L28" s="267"/>
      <c r="M28" s="48"/>
      <c r="N28" s="252"/>
      <c r="O28" s="43"/>
      <c r="P28" s="266"/>
      <c r="Q28" s="45"/>
      <c r="R28" s="251"/>
      <c r="S28" s="46"/>
      <c r="T28" s="267"/>
      <c r="U28" s="48"/>
      <c r="V28" s="252"/>
      <c r="W28" s="46"/>
      <c r="X28" s="267"/>
      <c r="Y28" s="48"/>
      <c r="Z28" s="252"/>
      <c r="AA28" s="317"/>
      <c r="AB28" s="318"/>
    </row>
    <row r="29" spans="1:28" ht="20.25" customHeight="1">
      <c r="A29" s="395"/>
      <c r="B29" s="396"/>
      <c r="C29" s="398" t="s">
        <v>87</v>
      </c>
      <c r="D29" s="399"/>
      <c r="E29" s="16">
        <v>2</v>
      </c>
      <c r="F29" s="251">
        <f t="shared" si="0"/>
        <v>2</v>
      </c>
      <c r="G29" s="46"/>
      <c r="H29" s="267"/>
      <c r="I29" s="48"/>
      <c r="J29" s="252"/>
      <c r="K29" s="46">
        <v>1</v>
      </c>
      <c r="L29" s="267">
        <v>1</v>
      </c>
      <c r="M29" s="48">
        <v>1</v>
      </c>
      <c r="N29" s="252">
        <v>1</v>
      </c>
      <c r="O29" s="43"/>
      <c r="P29" s="266"/>
      <c r="Q29" s="45"/>
      <c r="R29" s="251"/>
      <c r="S29" s="46"/>
      <c r="T29" s="267"/>
      <c r="U29" s="48"/>
      <c r="V29" s="252"/>
      <c r="W29" s="46"/>
      <c r="X29" s="267"/>
      <c r="Y29" s="48"/>
      <c r="Z29" s="252"/>
      <c r="AA29" s="317"/>
      <c r="AB29" s="318"/>
    </row>
    <row r="30" spans="1:28" ht="20.25" customHeight="1">
      <c r="A30" s="395"/>
      <c r="B30" s="396"/>
      <c r="C30" s="392" t="s">
        <v>113</v>
      </c>
      <c r="D30" s="393"/>
      <c r="E30" s="176">
        <v>2</v>
      </c>
      <c r="F30" s="252">
        <f>H30+J30+L30+N30+P30+R30+T30+V30+X30+Z30</f>
        <v>2</v>
      </c>
      <c r="G30" s="46"/>
      <c r="H30" s="267"/>
      <c r="I30" s="48"/>
      <c r="J30" s="252"/>
      <c r="K30" s="46"/>
      <c r="L30" s="267"/>
      <c r="M30" s="48"/>
      <c r="N30" s="252"/>
      <c r="O30" s="65"/>
      <c r="P30" s="266">
        <f>O30</f>
        <v>0</v>
      </c>
      <c r="Q30" s="67">
        <v>2</v>
      </c>
      <c r="R30" s="251">
        <f>Q30</f>
        <v>2</v>
      </c>
      <c r="S30" s="46"/>
      <c r="T30" s="267"/>
      <c r="U30" s="48"/>
      <c r="V30" s="252"/>
      <c r="W30" s="46"/>
      <c r="X30" s="267"/>
      <c r="Y30" s="48"/>
      <c r="Z30" s="252"/>
      <c r="AA30" s="177"/>
      <c r="AB30" s="178"/>
    </row>
    <row r="31" spans="1:28" ht="20.25" customHeight="1">
      <c r="A31" s="395"/>
      <c r="B31" s="396"/>
      <c r="C31" s="404" t="s">
        <v>59</v>
      </c>
      <c r="D31" s="405"/>
      <c r="E31" s="16">
        <v>2</v>
      </c>
      <c r="F31" s="263">
        <f>H31+J31+L31+N31+P31+R31+T31+V31+X31+Z31</f>
        <v>2</v>
      </c>
      <c r="G31" s="65"/>
      <c r="H31" s="266">
        <f>G31</f>
        <v>0</v>
      </c>
      <c r="I31" s="67">
        <v>2</v>
      </c>
      <c r="J31" s="251">
        <f>I31</f>
        <v>2</v>
      </c>
      <c r="K31" s="65"/>
      <c r="L31" s="266">
        <f>K31</f>
        <v>0</v>
      </c>
      <c r="M31" s="67"/>
      <c r="N31" s="251">
        <f>M31</f>
        <v>0</v>
      </c>
      <c r="O31" s="230"/>
      <c r="P31" s="274"/>
      <c r="Q31" s="231"/>
      <c r="R31" s="263"/>
      <c r="S31" s="43"/>
      <c r="T31" s="266"/>
      <c r="U31" s="45"/>
      <c r="V31" s="251"/>
      <c r="W31" s="43"/>
      <c r="X31" s="266"/>
      <c r="Y31" s="45"/>
      <c r="Z31" s="251"/>
      <c r="AA31" s="325"/>
      <c r="AB31" s="326"/>
    </row>
    <row r="32" spans="1:28" ht="20.25" customHeight="1">
      <c r="A32" s="395"/>
      <c r="B32" s="396"/>
      <c r="C32" s="404" t="str">
        <f>IF(ISNA(VLOOKUP(E32,'清單'!$O$5:$P$7,2,0)),"全民國防教育",VLOOKUP(E32,'清單'!$O$5:$P$7,2,0))</f>
        <v>全民國防教育 (Ⅰ～ Ⅱ )</v>
      </c>
      <c r="D32" s="405"/>
      <c r="E32" s="16">
        <v>2</v>
      </c>
      <c r="F32" s="263">
        <f t="shared" si="0"/>
        <v>2</v>
      </c>
      <c r="G32" s="228">
        <v>1</v>
      </c>
      <c r="H32" s="268">
        <f>G32</f>
        <v>1</v>
      </c>
      <c r="I32" s="229">
        <v>1</v>
      </c>
      <c r="J32" s="270">
        <f>I32</f>
        <v>1</v>
      </c>
      <c r="K32" s="228"/>
      <c r="L32" s="268"/>
      <c r="M32" s="229"/>
      <c r="N32" s="270"/>
      <c r="O32" s="230"/>
      <c r="P32" s="274"/>
      <c r="Q32" s="231"/>
      <c r="R32" s="263"/>
      <c r="S32" s="43"/>
      <c r="T32" s="266"/>
      <c r="U32" s="45"/>
      <c r="V32" s="251"/>
      <c r="W32" s="43"/>
      <c r="X32" s="266"/>
      <c r="Y32" s="45"/>
      <c r="Z32" s="251"/>
      <c r="AA32" s="317"/>
      <c r="AB32" s="318"/>
    </row>
    <row r="33" spans="1:28" ht="20.25" customHeight="1" thickBot="1">
      <c r="A33" s="395"/>
      <c r="B33" s="396"/>
      <c r="C33" s="414" t="str">
        <f>IF(ISNA(VLOOKUP(E33,'清單'!O2:P3,2,0)),"健康與護理",VLOOKUP(E33,'清單'!O2:P3,2,0))</f>
        <v>健康與護理 (Ⅰ～ Ⅱ )</v>
      </c>
      <c r="D33" s="393"/>
      <c r="E33" s="174">
        <f>VLOOKUP($D$2,'清單'!$A$2:$M$14,13,0)</f>
        <v>2</v>
      </c>
      <c r="F33" s="264">
        <f>H33+J33+L33+N33+P33+R33+T33+V33+X33+Z33</f>
        <v>2</v>
      </c>
      <c r="G33" s="77">
        <f>IF($E33=0,0,1)</f>
        <v>1</v>
      </c>
      <c r="H33" s="269">
        <f>G33</f>
        <v>1</v>
      </c>
      <c r="I33" s="175">
        <f>G33</f>
        <v>1</v>
      </c>
      <c r="J33" s="271">
        <f>I33</f>
        <v>1</v>
      </c>
      <c r="K33" s="46"/>
      <c r="L33" s="267"/>
      <c r="M33" s="48"/>
      <c r="N33" s="252"/>
      <c r="O33" s="43"/>
      <c r="P33" s="266"/>
      <c r="Q33" s="45"/>
      <c r="R33" s="251"/>
      <c r="S33" s="43"/>
      <c r="T33" s="266"/>
      <c r="U33" s="45"/>
      <c r="V33" s="251"/>
      <c r="W33" s="43"/>
      <c r="X33" s="266"/>
      <c r="Y33" s="45"/>
      <c r="Z33" s="251"/>
      <c r="AA33" s="319"/>
      <c r="AB33" s="320"/>
    </row>
    <row r="34" spans="1:29" ht="20.25" customHeight="1" thickBot="1" thickTop="1">
      <c r="A34" s="395"/>
      <c r="B34" s="396"/>
      <c r="C34" s="390" t="s">
        <v>29</v>
      </c>
      <c r="D34" s="391"/>
      <c r="E34" s="243">
        <f aca="true" t="shared" si="6" ref="E34:Z34">SUM(E12:E33)</f>
        <v>64</v>
      </c>
      <c r="F34" s="247">
        <f t="shared" si="6"/>
        <v>66</v>
      </c>
      <c r="G34" s="243">
        <f t="shared" si="6"/>
        <v>16</v>
      </c>
      <c r="H34" s="245">
        <f t="shared" si="6"/>
        <v>17</v>
      </c>
      <c r="I34" s="246">
        <f t="shared" si="6"/>
        <v>16</v>
      </c>
      <c r="J34" s="247">
        <f t="shared" si="6"/>
        <v>17</v>
      </c>
      <c r="K34" s="243">
        <f t="shared" si="6"/>
        <v>11</v>
      </c>
      <c r="L34" s="245">
        <f t="shared" si="6"/>
        <v>11</v>
      </c>
      <c r="M34" s="261">
        <f t="shared" si="6"/>
        <v>13</v>
      </c>
      <c r="N34" s="247">
        <f t="shared" si="6"/>
        <v>13</v>
      </c>
      <c r="O34" s="243">
        <f t="shared" si="6"/>
        <v>2</v>
      </c>
      <c r="P34" s="245">
        <f t="shared" si="6"/>
        <v>2</v>
      </c>
      <c r="Q34" s="246">
        <f t="shared" si="6"/>
        <v>6</v>
      </c>
      <c r="R34" s="247">
        <f t="shared" si="6"/>
        <v>6</v>
      </c>
      <c r="S34" s="243">
        <f t="shared" si="6"/>
        <v>0</v>
      </c>
      <c r="T34" s="245">
        <f t="shared" si="6"/>
        <v>0</v>
      </c>
      <c r="U34" s="246">
        <f t="shared" si="6"/>
        <v>0</v>
      </c>
      <c r="V34" s="247">
        <f t="shared" si="6"/>
        <v>0</v>
      </c>
      <c r="W34" s="243">
        <f t="shared" si="6"/>
        <v>0</v>
      </c>
      <c r="X34" s="245">
        <f t="shared" si="6"/>
        <v>0</v>
      </c>
      <c r="Y34" s="246">
        <f t="shared" si="6"/>
        <v>0</v>
      </c>
      <c r="Z34" s="247">
        <f t="shared" si="6"/>
        <v>0</v>
      </c>
      <c r="AA34" s="321"/>
      <c r="AB34" s="322"/>
      <c r="AC34" s="5"/>
    </row>
    <row r="35" spans="1:29" ht="45" customHeight="1" thickBot="1" thickTop="1">
      <c r="A35" s="368" t="s">
        <v>90</v>
      </c>
      <c r="B35" s="369"/>
      <c r="C35" s="370" t="s">
        <v>114</v>
      </c>
      <c r="D35" s="371"/>
      <c r="E35" s="95">
        <v>8</v>
      </c>
      <c r="F35" s="96">
        <f aca="true" t="shared" si="7" ref="F35:F94">H35+J35+L35+N35+P35+R35+T35+V35+X35+Z35</f>
        <v>8</v>
      </c>
      <c r="G35" s="355"/>
      <c r="H35" s="356"/>
      <c r="I35" s="97"/>
      <c r="J35" s="259">
        <f>I35</f>
        <v>0</v>
      </c>
      <c r="K35" s="101"/>
      <c r="L35" s="260">
        <f>K35</f>
        <v>0</v>
      </c>
      <c r="M35" s="101"/>
      <c r="N35" s="259">
        <f>M35</f>
        <v>0</v>
      </c>
      <c r="O35" s="99">
        <v>2</v>
      </c>
      <c r="P35" s="260">
        <f>O35</f>
        <v>2</v>
      </c>
      <c r="Q35" s="101">
        <v>2</v>
      </c>
      <c r="R35" s="259">
        <f>Q35</f>
        <v>2</v>
      </c>
      <c r="S35" s="99">
        <v>2</v>
      </c>
      <c r="T35" s="260">
        <f>S35</f>
        <v>2</v>
      </c>
      <c r="U35" s="101">
        <v>2</v>
      </c>
      <c r="V35" s="259">
        <f>U35</f>
        <v>2</v>
      </c>
      <c r="W35" s="99"/>
      <c r="X35" s="260">
        <f>W35</f>
        <v>0</v>
      </c>
      <c r="Y35" s="101"/>
      <c r="Z35" s="259">
        <f>Y35</f>
        <v>0</v>
      </c>
      <c r="AA35" s="323" t="s">
        <v>89</v>
      </c>
      <c r="AB35" s="324"/>
      <c r="AC35" s="5"/>
    </row>
    <row r="36" spans="1:28" ht="20.25" customHeight="1" thickTop="1">
      <c r="A36" s="415" t="s">
        <v>26</v>
      </c>
      <c r="B36" s="381" t="s">
        <v>25</v>
      </c>
      <c r="C36" s="119" t="s">
        <v>216</v>
      </c>
      <c r="D36" s="158"/>
      <c r="E36" s="94">
        <v>3</v>
      </c>
      <c r="F36" s="251">
        <f t="shared" si="7"/>
        <v>3</v>
      </c>
      <c r="G36" s="82">
        <v>3</v>
      </c>
      <c r="H36" s="132">
        <v>3</v>
      </c>
      <c r="I36" s="133"/>
      <c r="J36" s="81"/>
      <c r="K36" s="82"/>
      <c r="L36" s="83"/>
      <c r="M36" s="84"/>
      <c r="N36" s="81"/>
      <c r="O36" s="82"/>
      <c r="P36" s="83"/>
      <c r="Q36" s="84"/>
      <c r="R36" s="81"/>
      <c r="S36" s="82"/>
      <c r="T36" s="83"/>
      <c r="U36" s="84"/>
      <c r="V36" s="81"/>
      <c r="W36" s="82"/>
      <c r="X36" s="83"/>
      <c r="Y36" s="84"/>
      <c r="Z36" s="81"/>
      <c r="AA36" s="292"/>
      <c r="AB36" s="293"/>
    </row>
    <row r="37" spans="1:28" ht="20.25" customHeight="1">
      <c r="A37" s="415"/>
      <c r="B37" s="381"/>
      <c r="C37" s="120" t="s">
        <v>217</v>
      </c>
      <c r="D37" s="159"/>
      <c r="E37" s="73">
        <v>3</v>
      </c>
      <c r="F37" s="251">
        <f t="shared" si="7"/>
        <v>3</v>
      </c>
      <c r="G37" s="65">
        <v>3</v>
      </c>
      <c r="H37" s="66">
        <v>3</v>
      </c>
      <c r="I37" s="67"/>
      <c r="J37" s="68"/>
      <c r="K37" s="65"/>
      <c r="L37" s="66"/>
      <c r="M37" s="67"/>
      <c r="N37" s="68"/>
      <c r="O37" s="65"/>
      <c r="P37" s="66"/>
      <c r="Q37" s="67"/>
      <c r="R37" s="68"/>
      <c r="S37" s="65"/>
      <c r="T37" s="66"/>
      <c r="U37" s="67"/>
      <c r="V37" s="68"/>
      <c r="W37" s="65"/>
      <c r="X37" s="66"/>
      <c r="Y37" s="67"/>
      <c r="Z37" s="68"/>
      <c r="AA37" s="292"/>
      <c r="AB37" s="293"/>
    </row>
    <row r="38" spans="1:28" ht="20.25" customHeight="1">
      <c r="A38" s="415"/>
      <c r="B38" s="381"/>
      <c r="C38" s="120" t="s">
        <v>218</v>
      </c>
      <c r="D38" s="159"/>
      <c r="E38" s="73">
        <v>2</v>
      </c>
      <c r="F38" s="251">
        <f t="shared" si="7"/>
        <v>2</v>
      </c>
      <c r="G38" s="65">
        <v>2</v>
      </c>
      <c r="H38" s="66">
        <v>2</v>
      </c>
      <c r="I38" s="67"/>
      <c r="J38" s="68"/>
      <c r="K38" s="65"/>
      <c r="L38" s="66"/>
      <c r="M38" s="67"/>
      <c r="N38" s="68"/>
      <c r="O38" s="65"/>
      <c r="P38" s="66"/>
      <c r="Q38" s="67"/>
      <c r="R38" s="68"/>
      <c r="S38" s="65"/>
      <c r="T38" s="66"/>
      <c r="U38" s="67"/>
      <c r="V38" s="68"/>
      <c r="W38" s="65"/>
      <c r="X38" s="66"/>
      <c r="Y38" s="67"/>
      <c r="Z38" s="68"/>
      <c r="AA38" s="292"/>
      <c r="AB38" s="293"/>
    </row>
    <row r="39" spans="1:28" ht="20.25" customHeight="1">
      <c r="A39" s="415"/>
      <c r="B39" s="381"/>
      <c r="C39" s="120" t="s">
        <v>219</v>
      </c>
      <c r="D39" s="159"/>
      <c r="E39" s="73">
        <v>2</v>
      </c>
      <c r="F39" s="251">
        <f t="shared" si="7"/>
        <v>2</v>
      </c>
      <c r="G39" s="65">
        <v>2</v>
      </c>
      <c r="H39" s="66">
        <v>2</v>
      </c>
      <c r="I39" s="67"/>
      <c r="J39" s="68"/>
      <c r="K39" s="65"/>
      <c r="L39" s="66"/>
      <c r="M39" s="67"/>
      <c r="N39" s="68"/>
      <c r="O39" s="65"/>
      <c r="P39" s="66"/>
      <c r="Q39" s="67"/>
      <c r="R39" s="68"/>
      <c r="S39" s="65"/>
      <c r="T39" s="66"/>
      <c r="U39" s="85"/>
      <c r="V39" s="68"/>
      <c r="W39" s="65"/>
      <c r="X39" s="66"/>
      <c r="Y39" s="67"/>
      <c r="Z39" s="68"/>
      <c r="AA39" s="292"/>
      <c r="AB39" s="293"/>
    </row>
    <row r="40" spans="1:34" s="11" customFormat="1" ht="20.25" customHeight="1">
      <c r="A40" s="415"/>
      <c r="B40" s="381"/>
      <c r="C40" s="120" t="s">
        <v>220</v>
      </c>
      <c r="D40" s="159"/>
      <c r="E40" s="73">
        <v>3</v>
      </c>
      <c r="F40" s="251">
        <f t="shared" si="7"/>
        <v>3</v>
      </c>
      <c r="G40" s="65"/>
      <c r="H40" s="66"/>
      <c r="I40" s="67">
        <v>3</v>
      </c>
      <c r="J40" s="68">
        <v>3</v>
      </c>
      <c r="K40" s="65"/>
      <c r="L40" s="66"/>
      <c r="M40" s="67"/>
      <c r="N40" s="68"/>
      <c r="O40" s="65"/>
      <c r="P40" s="66"/>
      <c r="Q40" s="67"/>
      <c r="R40" s="68"/>
      <c r="S40" s="65"/>
      <c r="T40" s="66"/>
      <c r="U40" s="67"/>
      <c r="V40" s="68"/>
      <c r="W40" s="65"/>
      <c r="X40" s="66"/>
      <c r="Y40" s="67"/>
      <c r="Z40" s="68"/>
      <c r="AA40" s="292"/>
      <c r="AB40" s="293"/>
      <c r="AD40" s="211"/>
      <c r="AE40" s="212"/>
      <c r="AF40" s="212"/>
      <c r="AG40" s="197"/>
      <c r="AH40" s="198"/>
    </row>
    <row r="41" spans="1:28" ht="20.25" customHeight="1">
      <c r="A41" s="415"/>
      <c r="B41" s="381"/>
      <c r="C41" s="120" t="s">
        <v>221</v>
      </c>
      <c r="D41" s="160"/>
      <c r="E41" s="73">
        <v>3</v>
      </c>
      <c r="F41" s="251">
        <f t="shared" si="7"/>
        <v>3</v>
      </c>
      <c r="G41" s="65"/>
      <c r="H41" s="66"/>
      <c r="I41" s="67">
        <v>3</v>
      </c>
      <c r="J41" s="68">
        <v>3</v>
      </c>
      <c r="K41" s="65"/>
      <c r="L41" s="66"/>
      <c r="M41" s="67"/>
      <c r="N41" s="68"/>
      <c r="O41" s="65"/>
      <c r="P41" s="66"/>
      <c r="Q41" s="67"/>
      <c r="R41" s="68"/>
      <c r="S41" s="65"/>
      <c r="T41" s="66"/>
      <c r="U41" s="85"/>
      <c r="V41" s="68"/>
      <c r="W41" s="65"/>
      <c r="X41" s="66"/>
      <c r="Y41" s="67"/>
      <c r="Z41" s="68"/>
      <c r="AA41" s="292"/>
      <c r="AB41" s="293"/>
    </row>
    <row r="42" spans="1:28" ht="20.25" customHeight="1">
      <c r="A42" s="415"/>
      <c r="B42" s="381"/>
      <c r="C42" s="120" t="s">
        <v>222</v>
      </c>
      <c r="D42" s="159"/>
      <c r="E42" s="73">
        <v>3</v>
      </c>
      <c r="F42" s="251">
        <f t="shared" si="7"/>
        <v>3</v>
      </c>
      <c r="G42" s="65"/>
      <c r="H42" s="66"/>
      <c r="I42" s="67">
        <v>3</v>
      </c>
      <c r="J42" s="68">
        <v>3</v>
      </c>
      <c r="K42" s="65"/>
      <c r="L42" s="66"/>
      <c r="M42" s="67"/>
      <c r="N42" s="68"/>
      <c r="O42" s="65"/>
      <c r="P42" s="66"/>
      <c r="Q42" s="67"/>
      <c r="R42" s="68"/>
      <c r="S42" s="65"/>
      <c r="T42" s="66"/>
      <c r="U42" s="85"/>
      <c r="V42" s="68"/>
      <c r="W42" s="65"/>
      <c r="X42" s="66"/>
      <c r="Y42" s="67"/>
      <c r="Z42" s="68"/>
      <c r="AA42" s="292"/>
      <c r="AB42" s="293"/>
    </row>
    <row r="43" spans="1:34" s="11" customFormat="1" ht="20.25" customHeight="1">
      <c r="A43" s="415"/>
      <c r="B43" s="381"/>
      <c r="C43" s="120" t="s">
        <v>223</v>
      </c>
      <c r="D43" s="160"/>
      <c r="E43" s="73">
        <v>3</v>
      </c>
      <c r="F43" s="251">
        <f t="shared" si="7"/>
        <v>3</v>
      </c>
      <c r="G43" s="65"/>
      <c r="H43" s="66"/>
      <c r="I43" s="67">
        <v>3</v>
      </c>
      <c r="J43" s="68">
        <v>3</v>
      </c>
      <c r="K43" s="65"/>
      <c r="L43" s="66"/>
      <c r="M43" s="67"/>
      <c r="N43" s="68"/>
      <c r="O43" s="65"/>
      <c r="P43" s="66"/>
      <c r="Q43" s="67"/>
      <c r="R43" s="68"/>
      <c r="S43" s="65"/>
      <c r="T43" s="66"/>
      <c r="U43" s="85"/>
      <c r="V43" s="68"/>
      <c r="W43" s="65"/>
      <c r="X43" s="66"/>
      <c r="Y43" s="67"/>
      <c r="Z43" s="68"/>
      <c r="AA43" s="292"/>
      <c r="AB43" s="293"/>
      <c r="AD43" s="211"/>
      <c r="AE43" s="212"/>
      <c r="AF43" s="212"/>
      <c r="AG43" s="197"/>
      <c r="AH43" s="198"/>
    </row>
    <row r="44" spans="1:34" s="11" customFormat="1" ht="20.25" customHeight="1">
      <c r="A44" s="415"/>
      <c r="B44" s="381"/>
      <c r="C44" s="120" t="s">
        <v>224</v>
      </c>
      <c r="D44" s="160"/>
      <c r="E44" s="73">
        <v>3</v>
      </c>
      <c r="F44" s="251">
        <f t="shared" si="7"/>
        <v>3</v>
      </c>
      <c r="G44" s="65"/>
      <c r="H44" s="66"/>
      <c r="I44" s="67"/>
      <c r="J44" s="68"/>
      <c r="K44" s="65">
        <v>3</v>
      </c>
      <c r="L44" s="66">
        <v>3</v>
      </c>
      <c r="M44" s="67"/>
      <c r="N44" s="68"/>
      <c r="O44" s="65"/>
      <c r="P44" s="66"/>
      <c r="Q44" s="67"/>
      <c r="R44" s="68"/>
      <c r="S44" s="65"/>
      <c r="T44" s="66"/>
      <c r="U44" s="85"/>
      <c r="V44" s="68"/>
      <c r="W44" s="65"/>
      <c r="X44" s="66"/>
      <c r="Y44" s="67"/>
      <c r="Z44" s="68"/>
      <c r="AA44" s="292"/>
      <c r="AB44" s="293"/>
      <c r="AD44" s="211"/>
      <c r="AE44" s="212"/>
      <c r="AF44" s="212"/>
      <c r="AG44" s="197"/>
      <c r="AH44" s="198"/>
    </row>
    <row r="45" spans="1:34" s="11" customFormat="1" ht="20.25" customHeight="1">
      <c r="A45" s="415"/>
      <c r="B45" s="381"/>
      <c r="C45" s="120" t="s">
        <v>225</v>
      </c>
      <c r="D45" s="160"/>
      <c r="E45" s="73">
        <v>3</v>
      </c>
      <c r="F45" s="251">
        <f t="shared" si="7"/>
        <v>3</v>
      </c>
      <c r="G45" s="65"/>
      <c r="H45" s="66"/>
      <c r="I45" s="67"/>
      <c r="J45" s="68"/>
      <c r="K45" s="65">
        <v>3</v>
      </c>
      <c r="L45" s="66">
        <v>3</v>
      </c>
      <c r="M45" s="67"/>
      <c r="N45" s="68"/>
      <c r="O45" s="65"/>
      <c r="P45" s="66"/>
      <c r="Q45" s="67"/>
      <c r="R45" s="68"/>
      <c r="S45" s="65"/>
      <c r="T45" s="66"/>
      <c r="U45" s="85"/>
      <c r="V45" s="68"/>
      <c r="W45" s="65"/>
      <c r="X45" s="66"/>
      <c r="Y45" s="67"/>
      <c r="Z45" s="68"/>
      <c r="AA45" s="292"/>
      <c r="AB45" s="293"/>
      <c r="AD45" s="211"/>
      <c r="AE45" s="212"/>
      <c r="AF45" s="212"/>
      <c r="AG45" s="197"/>
      <c r="AH45" s="198"/>
    </row>
    <row r="46" spans="1:34" s="11" customFormat="1" ht="20.25" customHeight="1">
      <c r="A46" s="415"/>
      <c r="B46" s="381"/>
      <c r="C46" s="120" t="s">
        <v>226</v>
      </c>
      <c r="D46" s="160"/>
      <c r="E46" s="73">
        <v>3</v>
      </c>
      <c r="F46" s="251">
        <f t="shared" si="7"/>
        <v>3</v>
      </c>
      <c r="G46" s="65"/>
      <c r="H46" s="66"/>
      <c r="I46" s="67"/>
      <c r="J46" s="68"/>
      <c r="K46" s="65">
        <v>3</v>
      </c>
      <c r="L46" s="66">
        <v>3</v>
      </c>
      <c r="M46" s="67"/>
      <c r="N46" s="68"/>
      <c r="O46" s="65"/>
      <c r="P46" s="66"/>
      <c r="Q46" s="67"/>
      <c r="R46" s="68"/>
      <c r="S46" s="65"/>
      <c r="T46" s="66"/>
      <c r="U46" s="85"/>
      <c r="V46" s="68"/>
      <c r="W46" s="65"/>
      <c r="X46" s="66"/>
      <c r="Y46" s="67"/>
      <c r="Z46" s="68"/>
      <c r="AA46" s="292"/>
      <c r="AB46" s="293"/>
      <c r="AD46" s="211"/>
      <c r="AE46" s="212"/>
      <c r="AF46" s="212"/>
      <c r="AG46" s="197"/>
      <c r="AH46" s="198"/>
    </row>
    <row r="47" spans="1:34" s="11" customFormat="1" ht="20.25" customHeight="1">
      <c r="A47" s="415"/>
      <c r="B47" s="381"/>
      <c r="C47" s="120" t="s">
        <v>227</v>
      </c>
      <c r="D47" s="159"/>
      <c r="E47" s="73">
        <v>3</v>
      </c>
      <c r="F47" s="251">
        <f t="shared" si="7"/>
        <v>3</v>
      </c>
      <c r="G47" s="65"/>
      <c r="H47" s="66"/>
      <c r="I47" s="67"/>
      <c r="J47" s="68"/>
      <c r="K47" s="65"/>
      <c r="L47" s="66"/>
      <c r="M47" s="67">
        <v>3</v>
      </c>
      <c r="N47" s="68">
        <v>3</v>
      </c>
      <c r="O47" s="65"/>
      <c r="P47" s="66"/>
      <c r="Q47" s="67"/>
      <c r="R47" s="68"/>
      <c r="S47" s="65"/>
      <c r="T47" s="66"/>
      <c r="U47" s="85"/>
      <c r="V47" s="68"/>
      <c r="W47" s="65"/>
      <c r="X47" s="66"/>
      <c r="Y47" s="67"/>
      <c r="Z47" s="68"/>
      <c r="AA47" s="292"/>
      <c r="AB47" s="293"/>
      <c r="AD47" s="211"/>
      <c r="AE47" s="212"/>
      <c r="AF47" s="212"/>
      <c r="AG47" s="197"/>
      <c r="AH47" s="198"/>
    </row>
    <row r="48" spans="1:34" s="11" customFormat="1" ht="20.25" customHeight="1">
      <c r="A48" s="415"/>
      <c r="B48" s="381"/>
      <c r="C48" s="120" t="s">
        <v>228</v>
      </c>
      <c r="D48" s="160"/>
      <c r="E48" s="73">
        <v>3</v>
      </c>
      <c r="F48" s="251">
        <f t="shared" si="7"/>
        <v>3</v>
      </c>
      <c r="G48" s="65"/>
      <c r="H48" s="66"/>
      <c r="I48" s="67"/>
      <c r="J48" s="68"/>
      <c r="K48" s="65"/>
      <c r="L48" s="66"/>
      <c r="M48" s="67"/>
      <c r="N48" s="68"/>
      <c r="O48" s="65">
        <v>3</v>
      </c>
      <c r="P48" s="66">
        <v>3</v>
      </c>
      <c r="Q48" s="67"/>
      <c r="R48" s="68"/>
      <c r="S48" s="65"/>
      <c r="T48" s="66"/>
      <c r="U48" s="85"/>
      <c r="V48" s="68"/>
      <c r="W48" s="65"/>
      <c r="X48" s="66"/>
      <c r="Y48" s="67"/>
      <c r="Z48" s="68"/>
      <c r="AA48" s="292"/>
      <c r="AB48" s="293"/>
      <c r="AD48" s="211"/>
      <c r="AE48" s="212"/>
      <c r="AF48" s="212"/>
      <c r="AG48" s="197"/>
      <c r="AH48" s="198"/>
    </row>
    <row r="49" spans="1:34" s="11" customFormat="1" ht="20.25" customHeight="1" thickBot="1">
      <c r="A49" s="415"/>
      <c r="B49" s="381"/>
      <c r="C49" s="120" t="s">
        <v>229</v>
      </c>
      <c r="D49" s="159"/>
      <c r="E49" s="73">
        <v>3</v>
      </c>
      <c r="F49" s="251">
        <f t="shared" si="7"/>
        <v>3</v>
      </c>
      <c r="G49" s="65"/>
      <c r="H49" s="66"/>
      <c r="I49" s="67"/>
      <c r="J49" s="68"/>
      <c r="K49" s="65"/>
      <c r="L49" s="66"/>
      <c r="M49" s="67"/>
      <c r="N49" s="68"/>
      <c r="O49" s="65">
        <v>3</v>
      </c>
      <c r="P49" s="66">
        <v>3</v>
      </c>
      <c r="Q49" s="67"/>
      <c r="R49" s="68"/>
      <c r="S49" s="65"/>
      <c r="T49" s="66"/>
      <c r="U49" s="85"/>
      <c r="V49" s="68"/>
      <c r="W49" s="65"/>
      <c r="X49" s="66"/>
      <c r="Y49" s="67"/>
      <c r="Z49" s="68"/>
      <c r="AA49" s="292"/>
      <c r="AB49" s="293"/>
      <c r="AD49" s="211"/>
      <c r="AE49" s="212"/>
      <c r="AF49" s="212"/>
      <c r="AG49" s="197"/>
      <c r="AH49" s="198"/>
    </row>
    <row r="50" spans="1:34" s="11" customFormat="1" ht="20.25" customHeight="1" hidden="1">
      <c r="A50" s="415"/>
      <c r="B50" s="381"/>
      <c r="C50" s="120"/>
      <c r="D50" s="160"/>
      <c r="E50" s="73"/>
      <c r="F50" s="251">
        <f t="shared" si="7"/>
        <v>0</v>
      </c>
      <c r="G50" s="65"/>
      <c r="H50" s="66"/>
      <c r="I50" s="67"/>
      <c r="J50" s="68"/>
      <c r="K50" s="65"/>
      <c r="L50" s="66"/>
      <c r="M50" s="67"/>
      <c r="N50" s="68"/>
      <c r="O50" s="65"/>
      <c r="P50" s="66"/>
      <c r="Q50" s="67"/>
      <c r="R50" s="68"/>
      <c r="S50" s="65"/>
      <c r="T50" s="66"/>
      <c r="U50" s="85"/>
      <c r="V50" s="68"/>
      <c r="W50" s="65"/>
      <c r="X50" s="66"/>
      <c r="Y50" s="67"/>
      <c r="Z50" s="68"/>
      <c r="AA50" s="292"/>
      <c r="AB50" s="293"/>
      <c r="AD50" s="211"/>
      <c r="AE50" s="212"/>
      <c r="AF50" s="212"/>
      <c r="AG50" s="197"/>
      <c r="AH50" s="198"/>
    </row>
    <row r="51" spans="1:34" s="11" customFormat="1" ht="20.25" customHeight="1" hidden="1">
      <c r="A51" s="415"/>
      <c r="B51" s="381"/>
      <c r="C51" s="120"/>
      <c r="D51" s="160"/>
      <c r="E51" s="73"/>
      <c r="F51" s="251">
        <f t="shared" si="7"/>
        <v>0</v>
      </c>
      <c r="G51" s="65"/>
      <c r="H51" s="66"/>
      <c r="I51" s="67"/>
      <c r="J51" s="68"/>
      <c r="K51" s="65"/>
      <c r="L51" s="66"/>
      <c r="M51" s="67"/>
      <c r="N51" s="68"/>
      <c r="O51" s="65"/>
      <c r="P51" s="66"/>
      <c r="Q51" s="67"/>
      <c r="R51" s="68"/>
      <c r="S51" s="65"/>
      <c r="T51" s="66"/>
      <c r="U51" s="85"/>
      <c r="V51" s="68"/>
      <c r="W51" s="65"/>
      <c r="X51" s="66"/>
      <c r="Y51" s="67"/>
      <c r="Z51" s="68"/>
      <c r="AA51" s="292"/>
      <c r="AB51" s="293"/>
      <c r="AD51" s="211"/>
      <c r="AE51" s="212"/>
      <c r="AF51" s="212"/>
      <c r="AG51" s="197"/>
      <c r="AH51" s="198"/>
    </row>
    <row r="52" spans="1:34" s="11" customFormat="1" ht="20.25" customHeight="1" hidden="1">
      <c r="A52" s="415"/>
      <c r="B52" s="381"/>
      <c r="C52" s="120"/>
      <c r="D52" s="160"/>
      <c r="E52" s="73"/>
      <c r="F52" s="251">
        <f t="shared" si="7"/>
        <v>0</v>
      </c>
      <c r="G52" s="65"/>
      <c r="H52" s="66"/>
      <c r="I52" s="67"/>
      <c r="J52" s="68"/>
      <c r="K52" s="65"/>
      <c r="L52" s="66"/>
      <c r="M52" s="67"/>
      <c r="N52" s="68"/>
      <c r="O52" s="65"/>
      <c r="P52" s="66"/>
      <c r="Q52" s="67"/>
      <c r="R52" s="68"/>
      <c r="S52" s="65"/>
      <c r="T52" s="66"/>
      <c r="U52" s="85"/>
      <c r="V52" s="68"/>
      <c r="W52" s="65"/>
      <c r="X52" s="66"/>
      <c r="Y52" s="67"/>
      <c r="Z52" s="68"/>
      <c r="AA52" s="292"/>
      <c r="AB52" s="293"/>
      <c r="AD52" s="211"/>
      <c r="AE52" s="212"/>
      <c r="AF52" s="212"/>
      <c r="AG52" s="197"/>
      <c r="AH52" s="198"/>
    </row>
    <row r="53" spans="1:34" s="11" customFormat="1" ht="20.25" customHeight="1" hidden="1">
      <c r="A53" s="415"/>
      <c r="B53" s="381"/>
      <c r="C53" s="120"/>
      <c r="D53" s="160"/>
      <c r="E53" s="73"/>
      <c r="F53" s="251">
        <f t="shared" si="7"/>
        <v>0</v>
      </c>
      <c r="G53" s="65"/>
      <c r="H53" s="66"/>
      <c r="I53" s="67"/>
      <c r="J53" s="68"/>
      <c r="K53" s="65"/>
      <c r="L53" s="66"/>
      <c r="M53" s="67"/>
      <c r="N53" s="68"/>
      <c r="O53" s="65"/>
      <c r="P53" s="66"/>
      <c r="Q53" s="67"/>
      <c r="R53" s="68"/>
      <c r="S53" s="65"/>
      <c r="T53" s="66"/>
      <c r="U53" s="85"/>
      <c r="V53" s="68"/>
      <c r="W53" s="65"/>
      <c r="X53" s="66"/>
      <c r="Y53" s="67"/>
      <c r="Z53" s="68"/>
      <c r="AA53" s="292"/>
      <c r="AB53" s="293"/>
      <c r="AD53" s="211"/>
      <c r="AE53" s="212"/>
      <c r="AF53" s="212"/>
      <c r="AG53" s="197"/>
      <c r="AH53" s="198"/>
    </row>
    <row r="54" spans="1:34" s="11" customFormat="1" ht="20.25" customHeight="1" hidden="1">
      <c r="A54" s="415"/>
      <c r="B54" s="381"/>
      <c r="C54" s="120"/>
      <c r="D54" s="160"/>
      <c r="E54" s="73"/>
      <c r="F54" s="251">
        <f t="shared" si="7"/>
        <v>0</v>
      </c>
      <c r="G54" s="65"/>
      <c r="H54" s="66"/>
      <c r="I54" s="67"/>
      <c r="J54" s="68"/>
      <c r="K54" s="65"/>
      <c r="L54" s="66"/>
      <c r="M54" s="67"/>
      <c r="N54" s="68"/>
      <c r="O54" s="65"/>
      <c r="P54" s="66"/>
      <c r="Q54" s="67"/>
      <c r="R54" s="68"/>
      <c r="S54" s="65"/>
      <c r="T54" s="66"/>
      <c r="U54" s="85"/>
      <c r="V54" s="68"/>
      <c r="W54" s="65"/>
      <c r="X54" s="66"/>
      <c r="Y54" s="67"/>
      <c r="Z54" s="68"/>
      <c r="AA54" s="292"/>
      <c r="AB54" s="293"/>
      <c r="AD54" s="211"/>
      <c r="AE54" s="212"/>
      <c r="AF54" s="212"/>
      <c r="AG54" s="197"/>
      <c r="AH54" s="198"/>
    </row>
    <row r="55" spans="1:34" s="11" customFormat="1" ht="20.25" customHeight="1" hidden="1">
      <c r="A55" s="415"/>
      <c r="B55" s="381"/>
      <c r="C55" s="120"/>
      <c r="D55" s="160"/>
      <c r="E55" s="73"/>
      <c r="F55" s="251">
        <f t="shared" si="7"/>
        <v>0</v>
      </c>
      <c r="G55" s="65"/>
      <c r="H55" s="66"/>
      <c r="I55" s="67"/>
      <c r="J55" s="68"/>
      <c r="K55" s="65"/>
      <c r="L55" s="66"/>
      <c r="M55" s="67"/>
      <c r="N55" s="68"/>
      <c r="O55" s="65"/>
      <c r="P55" s="66"/>
      <c r="Q55" s="67"/>
      <c r="R55" s="68"/>
      <c r="S55" s="65"/>
      <c r="T55" s="66"/>
      <c r="U55" s="85"/>
      <c r="V55" s="68"/>
      <c r="W55" s="65"/>
      <c r="X55" s="66"/>
      <c r="Y55" s="67"/>
      <c r="Z55" s="68"/>
      <c r="AA55" s="292"/>
      <c r="AB55" s="293"/>
      <c r="AD55" s="211"/>
      <c r="AE55" s="212"/>
      <c r="AF55" s="212"/>
      <c r="AG55" s="197"/>
      <c r="AH55" s="198"/>
    </row>
    <row r="56" spans="1:34" s="11" customFormat="1" ht="20.25" customHeight="1" hidden="1">
      <c r="A56" s="415"/>
      <c r="B56" s="381"/>
      <c r="C56" s="120"/>
      <c r="D56" s="160"/>
      <c r="E56" s="73"/>
      <c r="F56" s="251">
        <f t="shared" si="7"/>
        <v>0</v>
      </c>
      <c r="G56" s="65"/>
      <c r="H56" s="66"/>
      <c r="I56" s="67"/>
      <c r="J56" s="68"/>
      <c r="K56" s="65"/>
      <c r="L56" s="66"/>
      <c r="M56" s="67"/>
      <c r="N56" s="68"/>
      <c r="O56" s="65"/>
      <c r="P56" s="66"/>
      <c r="Q56" s="67"/>
      <c r="R56" s="68"/>
      <c r="S56" s="65"/>
      <c r="T56" s="66"/>
      <c r="U56" s="85"/>
      <c r="V56" s="68"/>
      <c r="W56" s="65"/>
      <c r="X56" s="66"/>
      <c r="Y56" s="67"/>
      <c r="Z56" s="68"/>
      <c r="AA56" s="292"/>
      <c r="AB56" s="293"/>
      <c r="AD56" s="211"/>
      <c r="AE56" s="212"/>
      <c r="AF56" s="212"/>
      <c r="AG56" s="197"/>
      <c r="AH56" s="198"/>
    </row>
    <row r="57" spans="1:28" ht="20.25" customHeight="1" hidden="1" thickBot="1">
      <c r="A57" s="415"/>
      <c r="B57" s="397"/>
      <c r="C57" s="121"/>
      <c r="D57" s="161"/>
      <c r="E57" s="73"/>
      <c r="F57" s="254">
        <f t="shared" si="7"/>
        <v>0</v>
      </c>
      <c r="G57" s="65"/>
      <c r="H57" s="66"/>
      <c r="I57" s="67"/>
      <c r="J57" s="68"/>
      <c r="K57" s="65"/>
      <c r="L57" s="66"/>
      <c r="M57" s="67"/>
      <c r="N57" s="68"/>
      <c r="O57" s="65"/>
      <c r="P57" s="66"/>
      <c r="Q57" s="67"/>
      <c r="R57" s="68"/>
      <c r="S57" s="65"/>
      <c r="T57" s="66"/>
      <c r="U57" s="85"/>
      <c r="V57" s="68"/>
      <c r="W57" s="65"/>
      <c r="X57" s="66"/>
      <c r="Y57" s="67"/>
      <c r="Z57" s="68"/>
      <c r="AA57" s="313"/>
      <c r="AB57" s="314"/>
    </row>
    <row r="58" spans="1:34" s="11" customFormat="1" ht="20.25" customHeight="1">
      <c r="A58" s="415" t="s">
        <v>26</v>
      </c>
      <c r="B58" s="380" t="s">
        <v>18</v>
      </c>
      <c r="C58" s="126" t="s">
        <v>230</v>
      </c>
      <c r="D58" s="162"/>
      <c r="E58" s="72">
        <v>2</v>
      </c>
      <c r="F58" s="253">
        <f t="shared" si="7"/>
        <v>2</v>
      </c>
      <c r="G58" s="79"/>
      <c r="H58" s="86"/>
      <c r="I58" s="87"/>
      <c r="J58" s="80"/>
      <c r="K58" s="79">
        <v>2</v>
      </c>
      <c r="L58" s="86">
        <v>2</v>
      </c>
      <c r="M58" s="87"/>
      <c r="N58" s="80"/>
      <c r="O58" s="79"/>
      <c r="P58" s="86"/>
      <c r="Q58" s="87"/>
      <c r="R58" s="80"/>
      <c r="S58" s="79"/>
      <c r="T58" s="86"/>
      <c r="U58" s="87"/>
      <c r="V58" s="80"/>
      <c r="W58" s="79"/>
      <c r="X58" s="86"/>
      <c r="Y58" s="87"/>
      <c r="Z58" s="80"/>
      <c r="AA58" s="315"/>
      <c r="AB58" s="316"/>
      <c r="AD58" s="211"/>
      <c r="AE58" s="212"/>
      <c r="AF58" s="212"/>
      <c r="AG58" s="197"/>
      <c r="AH58" s="198"/>
    </row>
    <row r="59" spans="1:34" s="11" customFormat="1" ht="20.25" customHeight="1">
      <c r="A59" s="415"/>
      <c r="B59" s="381"/>
      <c r="C59" s="120" t="s">
        <v>231</v>
      </c>
      <c r="D59" s="159"/>
      <c r="E59" s="73">
        <v>2</v>
      </c>
      <c r="F59" s="251">
        <f t="shared" si="7"/>
        <v>2</v>
      </c>
      <c r="G59" s="65"/>
      <c r="H59" s="66"/>
      <c r="I59" s="67"/>
      <c r="J59" s="68"/>
      <c r="K59" s="65"/>
      <c r="L59" s="66"/>
      <c r="M59" s="67">
        <v>2</v>
      </c>
      <c r="N59" s="68">
        <v>2</v>
      </c>
      <c r="O59" s="65"/>
      <c r="P59" s="66"/>
      <c r="Q59" s="67"/>
      <c r="R59" s="68"/>
      <c r="S59" s="65"/>
      <c r="T59" s="66"/>
      <c r="U59" s="67"/>
      <c r="V59" s="68"/>
      <c r="W59" s="65"/>
      <c r="X59" s="66"/>
      <c r="Y59" s="67"/>
      <c r="Z59" s="68"/>
      <c r="AA59" s="292"/>
      <c r="AB59" s="293"/>
      <c r="AD59" s="211"/>
      <c r="AE59" s="212"/>
      <c r="AF59" s="212"/>
      <c r="AG59" s="197"/>
      <c r="AH59" s="198"/>
    </row>
    <row r="60" spans="1:34" s="11" customFormat="1" ht="20.25" customHeight="1">
      <c r="A60" s="415"/>
      <c r="B60" s="381"/>
      <c r="C60" s="120" t="s">
        <v>232</v>
      </c>
      <c r="D60" s="159"/>
      <c r="E60" s="73">
        <v>2</v>
      </c>
      <c r="F60" s="251">
        <f t="shared" si="7"/>
        <v>2</v>
      </c>
      <c r="G60" s="65"/>
      <c r="H60" s="66"/>
      <c r="I60" s="67"/>
      <c r="J60" s="68"/>
      <c r="K60" s="65"/>
      <c r="L60" s="66"/>
      <c r="M60" s="67">
        <v>2</v>
      </c>
      <c r="N60" s="68">
        <v>2</v>
      </c>
      <c r="O60" s="65"/>
      <c r="P60" s="66"/>
      <c r="Q60" s="67"/>
      <c r="R60" s="68"/>
      <c r="S60" s="65"/>
      <c r="T60" s="66"/>
      <c r="U60" s="67"/>
      <c r="V60" s="68"/>
      <c r="W60" s="65"/>
      <c r="X60" s="66"/>
      <c r="Y60" s="67"/>
      <c r="Z60" s="68"/>
      <c r="AA60" s="292"/>
      <c r="AB60" s="293"/>
      <c r="AD60" s="211"/>
      <c r="AE60" s="212"/>
      <c r="AF60" s="212"/>
      <c r="AG60" s="197"/>
      <c r="AH60" s="198"/>
    </row>
    <row r="61" spans="1:34" s="11" customFormat="1" ht="20.25" customHeight="1">
      <c r="A61" s="415"/>
      <c r="B61" s="381"/>
      <c r="C61" s="120" t="s">
        <v>233</v>
      </c>
      <c r="D61" s="159"/>
      <c r="E61" s="73">
        <v>2</v>
      </c>
      <c r="F61" s="251">
        <f t="shared" si="7"/>
        <v>2</v>
      </c>
      <c r="G61" s="65"/>
      <c r="H61" s="66"/>
      <c r="I61" s="67"/>
      <c r="J61" s="68"/>
      <c r="K61" s="65"/>
      <c r="L61" s="66"/>
      <c r="M61" s="67">
        <v>2</v>
      </c>
      <c r="N61" s="68">
        <v>2</v>
      </c>
      <c r="O61" s="65"/>
      <c r="P61" s="66"/>
      <c r="Q61" s="67"/>
      <c r="R61" s="68"/>
      <c r="S61" s="65"/>
      <c r="T61" s="66"/>
      <c r="U61" s="67"/>
      <c r="V61" s="68"/>
      <c r="W61" s="65"/>
      <c r="X61" s="66"/>
      <c r="Y61" s="67"/>
      <c r="Z61" s="68"/>
      <c r="AA61" s="292"/>
      <c r="AB61" s="293"/>
      <c r="AD61" s="211"/>
      <c r="AE61" s="212"/>
      <c r="AF61" s="212"/>
      <c r="AG61" s="197"/>
      <c r="AH61" s="198"/>
    </row>
    <row r="62" spans="1:34" s="11" customFormat="1" ht="20.25" customHeight="1">
      <c r="A62" s="415"/>
      <c r="B62" s="382"/>
      <c r="C62" s="120" t="s">
        <v>234</v>
      </c>
      <c r="D62" s="159"/>
      <c r="E62" s="73">
        <v>2</v>
      </c>
      <c r="F62" s="251">
        <f t="shared" si="7"/>
        <v>2</v>
      </c>
      <c r="G62" s="65"/>
      <c r="H62" s="66"/>
      <c r="I62" s="67"/>
      <c r="J62" s="68"/>
      <c r="K62" s="65"/>
      <c r="L62" s="66"/>
      <c r="M62" s="67">
        <v>2</v>
      </c>
      <c r="N62" s="68">
        <v>2</v>
      </c>
      <c r="O62" s="65"/>
      <c r="P62" s="66"/>
      <c r="Q62" s="67"/>
      <c r="R62" s="68"/>
      <c r="S62" s="65"/>
      <c r="T62" s="66"/>
      <c r="U62" s="67"/>
      <c r="V62" s="68"/>
      <c r="W62" s="65"/>
      <c r="X62" s="66"/>
      <c r="Y62" s="67"/>
      <c r="Z62" s="68"/>
      <c r="AA62" s="292"/>
      <c r="AB62" s="293"/>
      <c r="AD62" s="211"/>
      <c r="AE62" s="212"/>
      <c r="AF62" s="212"/>
      <c r="AG62" s="197"/>
      <c r="AH62" s="198"/>
    </row>
    <row r="63" spans="1:34" s="11" customFormat="1" ht="20.25" customHeight="1">
      <c r="A63" s="415"/>
      <c r="B63" s="382"/>
      <c r="C63" s="120" t="s">
        <v>235</v>
      </c>
      <c r="D63" s="159"/>
      <c r="E63" s="73">
        <v>2</v>
      </c>
      <c r="F63" s="251">
        <f t="shared" si="7"/>
        <v>2</v>
      </c>
      <c r="G63" s="65"/>
      <c r="H63" s="66"/>
      <c r="I63" s="67"/>
      <c r="J63" s="68"/>
      <c r="K63" s="65"/>
      <c r="L63" s="66"/>
      <c r="M63" s="67">
        <v>2</v>
      </c>
      <c r="N63" s="68">
        <v>2</v>
      </c>
      <c r="O63" s="65"/>
      <c r="P63" s="66"/>
      <c r="Q63" s="67"/>
      <c r="R63" s="68"/>
      <c r="S63" s="65"/>
      <c r="T63" s="66"/>
      <c r="U63" s="67"/>
      <c r="V63" s="68"/>
      <c r="W63" s="65"/>
      <c r="X63" s="66"/>
      <c r="Y63" s="67"/>
      <c r="Z63" s="68"/>
      <c r="AA63" s="292"/>
      <c r="AB63" s="293"/>
      <c r="AD63" s="211"/>
      <c r="AE63" s="212"/>
      <c r="AF63" s="212"/>
      <c r="AG63" s="197"/>
      <c r="AH63" s="198"/>
    </row>
    <row r="64" spans="1:34" s="11" customFormat="1" ht="20.25" customHeight="1">
      <c r="A64" s="415"/>
      <c r="B64" s="382"/>
      <c r="C64" s="120" t="s">
        <v>236</v>
      </c>
      <c r="D64" s="159"/>
      <c r="E64" s="73">
        <v>2</v>
      </c>
      <c r="F64" s="251">
        <f t="shared" si="7"/>
        <v>2</v>
      </c>
      <c r="G64" s="65"/>
      <c r="H64" s="66"/>
      <c r="I64" s="67"/>
      <c r="J64" s="68"/>
      <c r="K64" s="65"/>
      <c r="L64" s="66"/>
      <c r="M64" s="67"/>
      <c r="N64" s="68"/>
      <c r="O64" s="65">
        <v>2</v>
      </c>
      <c r="P64" s="66">
        <v>2</v>
      </c>
      <c r="Q64" s="67"/>
      <c r="R64" s="68"/>
      <c r="S64" s="65"/>
      <c r="T64" s="66"/>
      <c r="U64" s="67"/>
      <c r="V64" s="68"/>
      <c r="W64" s="65"/>
      <c r="X64" s="66"/>
      <c r="Y64" s="67"/>
      <c r="Z64" s="68"/>
      <c r="AA64" s="292"/>
      <c r="AB64" s="293"/>
      <c r="AD64" s="211"/>
      <c r="AE64" s="212"/>
      <c r="AF64" s="212"/>
      <c r="AG64" s="197"/>
      <c r="AH64" s="198"/>
    </row>
    <row r="65" spans="1:34" s="11" customFormat="1" ht="20.25" customHeight="1">
      <c r="A65" s="415"/>
      <c r="B65" s="382"/>
      <c r="C65" s="120" t="s">
        <v>237</v>
      </c>
      <c r="D65" s="159"/>
      <c r="E65" s="73">
        <v>2</v>
      </c>
      <c r="F65" s="251">
        <f t="shared" si="7"/>
        <v>2</v>
      </c>
      <c r="G65" s="65"/>
      <c r="H65" s="66"/>
      <c r="I65" s="67"/>
      <c r="J65" s="68"/>
      <c r="K65" s="65"/>
      <c r="L65" s="66"/>
      <c r="M65" s="67"/>
      <c r="N65" s="68"/>
      <c r="O65" s="65">
        <v>2</v>
      </c>
      <c r="P65" s="66">
        <v>2</v>
      </c>
      <c r="Q65" s="67"/>
      <c r="R65" s="68"/>
      <c r="S65" s="65"/>
      <c r="T65" s="66"/>
      <c r="U65" s="67"/>
      <c r="V65" s="68"/>
      <c r="W65" s="65"/>
      <c r="X65" s="66"/>
      <c r="Y65" s="67"/>
      <c r="Z65" s="68"/>
      <c r="AA65" s="292"/>
      <c r="AB65" s="293"/>
      <c r="AD65" s="211"/>
      <c r="AE65" s="212"/>
      <c r="AF65" s="212"/>
      <c r="AG65" s="197"/>
      <c r="AH65" s="198"/>
    </row>
    <row r="66" spans="1:34" s="11" customFormat="1" ht="20.25" customHeight="1">
      <c r="A66" s="415"/>
      <c r="B66" s="382"/>
      <c r="C66" s="120" t="s">
        <v>238</v>
      </c>
      <c r="D66" s="159"/>
      <c r="E66" s="73">
        <v>3</v>
      </c>
      <c r="F66" s="251">
        <f t="shared" si="7"/>
        <v>3</v>
      </c>
      <c r="G66" s="65"/>
      <c r="H66" s="66"/>
      <c r="I66" s="67"/>
      <c r="J66" s="68"/>
      <c r="K66" s="65"/>
      <c r="L66" s="66"/>
      <c r="M66" s="67"/>
      <c r="N66" s="68"/>
      <c r="O66" s="65">
        <v>3</v>
      </c>
      <c r="P66" s="66">
        <v>3</v>
      </c>
      <c r="Q66" s="67"/>
      <c r="R66" s="68"/>
      <c r="S66" s="65"/>
      <c r="T66" s="66"/>
      <c r="U66" s="67"/>
      <c r="V66" s="68"/>
      <c r="W66" s="65"/>
      <c r="X66" s="66"/>
      <c r="Y66" s="67"/>
      <c r="Z66" s="68"/>
      <c r="AA66" s="292"/>
      <c r="AB66" s="293"/>
      <c r="AD66" s="211"/>
      <c r="AE66" s="212"/>
      <c r="AF66" s="212"/>
      <c r="AG66" s="197"/>
      <c r="AH66" s="198"/>
    </row>
    <row r="67" spans="1:34" s="11" customFormat="1" ht="20.25" customHeight="1">
      <c r="A67" s="415"/>
      <c r="B67" s="382"/>
      <c r="C67" s="120" t="s">
        <v>239</v>
      </c>
      <c r="D67" s="159"/>
      <c r="E67" s="73">
        <v>2</v>
      </c>
      <c r="F67" s="251">
        <f t="shared" si="7"/>
        <v>2</v>
      </c>
      <c r="G67" s="65"/>
      <c r="H67" s="66"/>
      <c r="I67" s="67"/>
      <c r="J67" s="68"/>
      <c r="K67" s="65"/>
      <c r="L67" s="66"/>
      <c r="M67" s="67"/>
      <c r="N67" s="68"/>
      <c r="O67" s="65"/>
      <c r="P67" s="66"/>
      <c r="Q67" s="67">
        <v>2</v>
      </c>
      <c r="R67" s="68">
        <v>2</v>
      </c>
      <c r="S67" s="65"/>
      <c r="T67" s="66"/>
      <c r="U67" s="67"/>
      <c r="V67" s="68"/>
      <c r="W67" s="65"/>
      <c r="X67" s="88"/>
      <c r="Y67" s="67"/>
      <c r="Z67" s="68"/>
      <c r="AA67" s="292"/>
      <c r="AB67" s="293"/>
      <c r="AD67" s="211"/>
      <c r="AE67" s="212"/>
      <c r="AF67" s="212"/>
      <c r="AG67" s="197"/>
      <c r="AH67" s="198"/>
    </row>
    <row r="68" spans="1:34" s="11" customFormat="1" ht="20.25" customHeight="1">
      <c r="A68" s="415"/>
      <c r="B68" s="382"/>
      <c r="C68" s="120" t="s">
        <v>240</v>
      </c>
      <c r="D68" s="159"/>
      <c r="E68" s="73">
        <v>3</v>
      </c>
      <c r="F68" s="251">
        <f t="shared" si="7"/>
        <v>3</v>
      </c>
      <c r="G68" s="65"/>
      <c r="H68" s="66"/>
      <c r="I68" s="67"/>
      <c r="J68" s="68"/>
      <c r="K68" s="65"/>
      <c r="L68" s="66"/>
      <c r="M68" s="67"/>
      <c r="N68" s="68"/>
      <c r="O68" s="65"/>
      <c r="P68" s="66"/>
      <c r="Q68" s="67">
        <v>3</v>
      </c>
      <c r="R68" s="68">
        <v>3</v>
      </c>
      <c r="S68" s="65"/>
      <c r="T68" s="66"/>
      <c r="U68" s="67"/>
      <c r="V68" s="68"/>
      <c r="W68" s="65"/>
      <c r="X68" s="66"/>
      <c r="Y68" s="67"/>
      <c r="Z68" s="68"/>
      <c r="AA68" s="292"/>
      <c r="AB68" s="293"/>
      <c r="AD68" s="211"/>
      <c r="AE68" s="212"/>
      <c r="AF68" s="212"/>
      <c r="AG68" s="197"/>
      <c r="AH68" s="198"/>
    </row>
    <row r="69" spans="1:34" s="11" customFormat="1" ht="20.25" customHeight="1">
      <c r="A69" s="415"/>
      <c r="B69" s="382"/>
      <c r="C69" s="120" t="s">
        <v>241</v>
      </c>
      <c r="D69" s="159"/>
      <c r="E69" s="73">
        <v>2</v>
      </c>
      <c r="F69" s="251">
        <f t="shared" si="7"/>
        <v>2</v>
      </c>
      <c r="G69" s="65"/>
      <c r="H69" s="66"/>
      <c r="I69" s="67"/>
      <c r="J69" s="68"/>
      <c r="K69" s="65"/>
      <c r="L69" s="66"/>
      <c r="M69" s="67"/>
      <c r="N69" s="68"/>
      <c r="O69" s="65"/>
      <c r="P69" s="66"/>
      <c r="Q69" s="67">
        <v>2</v>
      </c>
      <c r="R69" s="68">
        <v>2</v>
      </c>
      <c r="S69" s="65"/>
      <c r="T69" s="66"/>
      <c r="U69" s="67"/>
      <c r="V69" s="68"/>
      <c r="W69" s="65"/>
      <c r="X69" s="66"/>
      <c r="Y69" s="67"/>
      <c r="Z69" s="68"/>
      <c r="AA69" s="292"/>
      <c r="AB69" s="293"/>
      <c r="AD69" s="211"/>
      <c r="AE69" s="212"/>
      <c r="AF69" s="212"/>
      <c r="AG69" s="197"/>
      <c r="AH69" s="198"/>
    </row>
    <row r="70" spans="1:34" s="11" customFormat="1" ht="20.25" customHeight="1">
      <c r="A70" s="415"/>
      <c r="B70" s="382"/>
      <c r="C70" s="120" t="s">
        <v>242</v>
      </c>
      <c r="D70" s="159"/>
      <c r="E70" s="73">
        <v>4</v>
      </c>
      <c r="F70" s="251">
        <f t="shared" si="7"/>
        <v>4</v>
      </c>
      <c r="G70" s="65"/>
      <c r="H70" s="66"/>
      <c r="I70" s="67"/>
      <c r="J70" s="68"/>
      <c r="K70" s="65"/>
      <c r="L70" s="66"/>
      <c r="M70" s="67"/>
      <c r="N70" s="68"/>
      <c r="O70" s="65"/>
      <c r="P70" s="66"/>
      <c r="Q70" s="67">
        <v>2</v>
      </c>
      <c r="R70" s="68">
        <v>2</v>
      </c>
      <c r="S70" s="65">
        <v>2</v>
      </c>
      <c r="T70" s="66">
        <v>2</v>
      </c>
      <c r="U70" s="67"/>
      <c r="V70" s="68"/>
      <c r="W70" s="65"/>
      <c r="X70" s="66"/>
      <c r="Y70" s="67"/>
      <c r="Z70" s="68"/>
      <c r="AA70" s="292"/>
      <c r="AB70" s="293"/>
      <c r="AD70" s="211"/>
      <c r="AE70" s="212"/>
      <c r="AF70" s="212"/>
      <c r="AG70" s="197"/>
      <c r="AH70" s="198"/>
    </row>
    <row r="71" spans="1:34" s="11" customFormat="1" ht="20.25" customHeight="1">
      <c r="A71" s="415"/>
      <c r="B71" s="382"/>
      <c r="C71" s="120" t="s">
        <v>243</v>
      </c>
      <c r="D71" s="159"/>
      <c r="E71" s="73">
        <v>2</v>
      </c>
      <c r="F71" s="251">
        <f t="shared" si="7"/>
        <v>2</v>
      </c>
      <c r="G71" s="65"/>
      <c r="H71" s="66"/>
      <c r="I71" s="67"/>
      <c r="J71" s="68"/>
      <c r="K71" s="65"/>
      <c r="L71" s="66"/>
      <c r="M71" s="67"/>
      <c r="N71" s="68"/>
      <c r="O71" s="65"/>
      <c r="P71" s="66"/>
      <c r="Q71" s="67"/>
      <c r="R71" s="68"/>
      <c r="S71" s="65">
        <v>2</v>
      </c>
      <c r="T71" s="66">
        <v>2</v>
      </c>
      <c r="U71" s="67"/>
      <c r="V71" s="68"/>
      <c r="W71" s="65"/>
      <c r="X71" s="66"/>
      <c r="Y71" s="67"/>
      <c r="Z71" s="68"/>
      <c r="AA71" s="292"/>
      <c r="AB71" s="293"/>
      <c r="AD71" s="211"/>
      <c r="AE71" s="212"/>
      <c r="AF71" s="212"/>
      <c r="AG71" s="197"/>
      <c r="AH71" s="198"/>
    </row>
    <row r="72" spans="1:34" s="11" customFormat="1" ht="20.25" customHeight="1">
      <c r="A72" s="415"/>
      <c r="B72" s="382"/>
      <c r="C72" s="120" t="s">
        <v>244</v>
      </c>
      <c r="D72" s="159"/>
      <c r="E72" s="73">
        <v>2</v>
      </c>
      <c r="F72" s="251">
        <f t="shared" si="7"/>
        <v>2</v>
      </c>
      <c r="G72" s="65"/>
      <c r="H72" s="66"/>
      <c r="I72" s="67"/>
      <c r="J72" s="68"/>
      <c r="K72" s="65"/>
      <c r="L72" s="66"/>
      <c r="M72" s="67"/>
      <c r="N72" s="68"/>
      <c r="O72" s="65"/>
      <c r="P72" s="66"/>
      <c r="Q72" s="67"/>
      <c r="R72" s="68"/>
      <c r="S72" s="65">
        <v>2</v>
      </c>
      <c r="T72" s="66">
        <v>2</v>
      </c>
      <c r="U72" s="67"/>
      <c r="V72" s="68"/>
      <c r="W72" s="65"/>
      <c r="X72" s="66"/>
      <c r="Y72" s="67"/>
      <c r="Z72" s="68"/>
      <c r="AA72" s="292"/>
      <c r="AB72" s="293"/>
      <c r="AD72" s="211"/>
      <c r="AE72" s="212"/>
      <c r="AF72" s="212"/>
      <c r="AG72" s="197"/>
      <c r="AH72" s="198"/>
    </row>
    <row r="73" spans="1:34" s="11" customFormat="1" ht="20.25" customHeight="1">
      <c r="A73" s="415"/>
      <c r="B73" s="382"/>
      <c r="C73" s="120" t="s">
        <v>245</v>
      </c>
      <c r="D73" s="159"/>
      <c r="E73" s="73">
        <v>2</v>
      </c>
      <c r="F73" s="251">
        <f t="shared" si="7"/>
        <v>2</v>
      </c>
      <c r="G73" s="65"/>
      <c r="H73" s="66"/>
      <c r="I73" s="67"/>
      <c r="J73" s="68"/>
      <c r="K73" s="65"/>
      <c r="L73" s="66"/>
      <c r="M73" s="67"/>
      <c r="N73" s="68"/>
      <c r="O73" s="65"/>
      <c r="P73" s="66"/>
      <c r="Q73" s="67"/>
      <c r="R73" s="68"/>
      <c r="S73" s="65"/>
      <c r="T73" s="66"/>
      <c r="U73" s="67">
        <v>2</v>
      </c>
      <c r="V73" s="68">
        <v>2</v>
      </c>
      <c r="W73" s="65"/>
      <c r="X73" s="66"/>
      <c r="Y73" s="67"/>
      <c r="Z73" s="68"/>
      <c r="AA73" s="292"/>
      <c r="AB73" s="293"/>
      <c r="AD73" s="211"/>
      <c r="AE73" s="212"/>
      <c r="AF73" s="212"/>
      <c r="AG73" s="197"/>
      <c r="AH73" s="198"/>
    </row>
    <row r="74" spans="1:34" s="11" customFormat="1" ht="20.25" customHeight="1">
      <c r="A74" s="415"/>
      <c r="B74" s="382"/>
      <c r="C74" s="120" t="s">
        <v>246</v>
      </c>
      <c r="D74" s="159"/>
      <c r="E74" s="73">
        <v>24</v>
      </c>
      <c r="F74" s="251">
        <f t="shared" si="7"/>
        <v>72</v>
      </c>
      <c r="G74" s="65"/>
      <c r="H74" s="66"/>
      <c r="I74" s="67"/>
      <c r="J74" s="68"/>
      <c r="K74" s="65"/>
      <c r="L74" s="66"/>
      <c r="M74" s="67"/>
      <c r="N74" s="68"/>
      <c r="O74" s="65"/>
      <c r="P74" s="66"/>
      <c r="Q74" s="67"/>
      <c r="R74" s="68"/>
      <c r="S74" s="65"/>
      <c r="T74" s="66"/>
      <c r="U74" s="67"/>
      <c r="V74" s="68"/>
      <c r="W74" s="65">
        <v>12</v>
      </c>
      <c r="X74" s="66">
        <v>36</v>
      </c>
      <c r="Y74" s="67">
        <v>12</v>
      </c>
      <c r="Z74" s="68">
        <v>36</v>
      </c>
      <c r="AA74" s="292" t="s">
        <v>202</v>
      </c>
      <c r="AB74" s="293"/>
      <c r="AD74" s="211"/>
      <c r="AE74" s="212"/>
      <c r="AF74" s="212"/>
      <c r="AG74" s="197"/>
      <c r="AH74" s="198"/>
    </row>
    <row r="75" spans="1:34" s="11" customFormat="1" ht="20.25" customHeight="1" hidden="1">
      <c r="A75" s="415"/>
      <c r="B75" s="382"/>
      <c r="C75" s="120"/>
      <c r="D75" s="159"/>
      <c r="E75" s="73"/>
      <c r="F75" s="251">
        <f t="shared" si="7"/>
        <v>0</v>
      </c>
      <c r="G75" s="65"/>
      <c r="H75" s="66"/>
      <c r="I75" s="67"/>
      <c r="J75" s="68"/>
      <c r="K75" s="65"/>
      <c r="L75" s="66"/>
      <c r="M75" s="67"/>
      <c r="N75" s="68"/>
      <c r="O75" s="65"/>
      <c r="P75" s="66"/>
      <c r="Q75" s="67"/>
      <c r="R75" s="68"/>
      <c r="S75" s="65"/>
      <c r="T75" s="66"/>
      <c r="U75" s="67"/>
      <c r="V75" s="68"/>
      <c r="W75" s="65"/>
      <c r="X75" s="66"/>
      <c r="Y75" s="67"/>
      <c r="Z75" s="68"/>
      <c r="AA75" s="292"/>
      <c r="AB75" s="293"/>
      <c r="AD75" s="211"/>
      <c r="AE75" s="212"/>
      <c r="AF75" s="212"/>
      <c r="AG75" s="197"/>
      <c r="AH75" s="198"/>
    </row>
    <row r="76" spans="1:34" s="11" customFormat="1" ht="20.25" customHeight="1" hidden="1">
      <c r="A76" s="415"/>
      <c r="B76" s="382"/>
      <c r="C76" s="120"/>
      <c r="D76" s="159"/>
      <c r="E76" s="73"/>
      <c r="F76" s="251">
        <f t="shared" si="7"/>
        <v>0</v>
      </c>
      <c r="G76" s="65"/>
      <c r="H76" s="66"/>
      <c r="I76" s="67"/>
      <c r="J76" s="68"/>
      <c r="K76" s="65"/>
      <c r="L76" s="66"/>
      <c r="M76" s="67"/>
      <c r="N76" s="68"/>
      <c r="O76" s="65"/>
      <c r="P76" s="66"/>
      <c r="Q76" s="67"/>
      <c r="R76" s="68"/>
      <c r="S76" s="65"/>
      <c r="T76" s="66"/>
      <c r="U76" s="67"/>
      <c r="V76" s="68"/>
      <c r="W76" s="65"/>
      <c r="X76" s="66"/>
      <c r="Y76" s="67"/>
      <c r="Z76" s="68"/>
      <c r="AA76" s="292"/>
      <c r="AB76" s="293"/>
      <c r="AD76" s="211"/>
      <c r="AE76" s="212"/>
      <c r="AF76" s="212"/>
      <c r="AG76" s="197"/>
      <c r="AH76" s="198"/>
    </row>
    <row r="77" spans="1:34" s="11" customFormat="1" ht="20.25" customHeight="1" hidden="1">
      <c r="A77" s="415"/>
      <c r="B77" s="382"/>
      <c r="C77" s="120"/>
      <c r="D77" s="159"/>
      <c r="E77" s="73"/>
      <c r="F77" s="251">
        <f t="shared" si="7"/>
        <v>0</v>
      </c>
      <c r="G77" s="65"/>
      <c r="H77" s="66"/>
      <c r="I77" s="67"/>
      <c r="J77" s="68"/>
      <c r="K77" s="65"/>
      <c r="L77" s="66"/>
      <c r="M77" s="67"/>
      <c r="N77" s="68"/>
      <c r="O77" s="65"/>
      <c r="P77" s="66"/>
      <c r="Q77" s="67"/>
      <c r="R77" s="68"/>
      <c r="S77" s="65"/>
      <c r="T77" s="66"/>
      <c r="U77" s="67"/>
      <c r="V77" s="68"/>
      <c r="W77" s="65"/>
      <c r="X77" s="66"/>
      <c r="Y77" s="67"/>
      <c r="Z77" s="68"/>
      <c r="AA77" s="292"/>
      <c r="AB77" s="293"/>
      <c r="AD77" s="211"/>
      <c r="AE77" s="212"/>
      <c r="AF77" s="212"/>
      <c r="AG77" s="197"/>
      <c r="AH77" s="198"/>
    </row>
    <row r="78" spans="1:34" s="11" customFormat="1" ht="20.25" customHeight="1" hidden="1">
      <c r="A78" s="415"/>
      <c r="B78" s="382"/>
      <c r="C78" s="120"/>
      <c r="D78" s="159"/>
      <c r="E78" s="73"/>
      <c r="F78" s="251">
        <f t="shared" si="7"/>
        <v>0</v>
      </c>
      <c r="G78" s="65"/>
      <c r="H78" s="66"/>
      <c r="I78" s="67"/>
      <c r="J78" s="68"/>
      <c r="K78" s="65"/>
      <c r="L78" s="66"/>
      <c r="M78" s="67"/>
      <c r="N78" s="68"/>
      <c r="O78" s="65"/>
      <c r="P78" s="66"/>
      <c r="Q78" s="67"/>
      <c r="R78" s="68"/>
      <c r="S78" s="65"/>
      <c r="T78" s="66"/>
      <c r="U78" s="67"/>
      <c r="V78" s="68"/>
      <c r="W78" s="65"/>
      <c r="X78" s="66"/>
      <c r="Y78" s="67"/>
      <c r="Z78" s="68"/>
      <c r="AA78" s="292"/>
      <c r="AB78" s="293"/>
      <c r="AD78" s="211"/>
      <c r="AE78" s="212"/>
      <c r="AF78" s="212"/>
      <c r="AG78" s="197"/>
      <c r="AH78" s="198"/>
    </row>
    <row r="79" spans="1:34" s="11" customFormat="1" ht="20.25" customHeight="1" hidden="1">
      <c r="A79" s="415"/>
      <c r="B79" s="382"/>
      <c r="C79" s="120"/>
      <c r="D79" s="159"/>
      <c r="E79" s="73"/>
      <c r="F79" s="251">
        <f t="shared" si="7"/>
        <v>0</v>
      </c>
      <c r="G79" s="65"/>
      <c r="H79" s="66"/>
      <c r="I79" s="67"/>
      <c r="J79" s="68"/>
      <c r="K79" s="65"/>
      <c r="L79" s="66"/>
      <c r="M79" s="67"/>
      <c r="N79" s="68"/>
      <c r="O79" s="65"/>
      <c r="P79" s="66"/>
      <c r="Q79" s="67"/>
      <c r="R79" s="68"/>
      <c r="S79" s="65"/>
      <c r="T79" s="66"/>
      <c r="U79" s="67"/>
      <c r="V79" s="68"/>
      <c r="W79" s="65"/>
      <c r="X79" s="66"/>
      <c r="Y79" s="67"/>
      <c r="Z79" s="68"/>
      <c r="AA79" s="292"/>
      <c r="AB79" s="293"/>
      <c r="AD79" s="211"/>
      <c r="AE79" s="212"/>
      <c r="AF79" s="212"/>
      <c r="AG79" s="197"/>
      <c r="AH79" s="198"/>
    </row>
    <row r="80" spans="1:34" s="11" customFormat="1" ht="20.25" customHeight="1" hidden="1">
      <c r="A80" s="415"/>
      <c r="B80" s="382"/>
      <c r="C80" s="120"/>
      <c r="D80" s="163"/>
      <c r="E80" s="73"/>
      <c r="F80" s="251">
        <f t="shared" si="7"/>
        <v>0</v>
      </c>
      <c r="G80" s="65"/>
      <c r="H80" s="66"/>
      <c r="I80" s="67"/>
      <c r="J80" s="68"/>
      <c r="K80" s="65"/>
      <c r="L80" s="66"/>
      <c r="M80" s="67"/>
      <c r="N80" s="68"/>
      <c r="O80" s="65"/>
      <c r="P80" s="66"/>
      <c r="Q80" s="67"/>
      <c r="R80" s="68"/>
      <c r="S80" s="65"/>
      <c r="T80" s="66"/>
      <c r="U80" s="67"/>
      <c r="V80" s="68"/>
      <c r="W80" s="65"/>
      <c r="X80" s="66"/>
      <c r="Y80" s="67"/>
      <c r="Z80" s="68"/>
      <c r="AA80" s="292"/>
      <c r="AB80" s="293"/>
      <c r="AD80" s="211"/>
      <c r="AE80" s="212"/>
      <c r="AF80" s="212"/>
      <c r="AG80" s="197"/>
      <c r="AH80" s="198"/>
    </row>
    <row r="81" spans="1:34" s="11" customFormat="1" ht="20.25" customHeight="1" hidden="1">
      <c r="A81" s="415"/>
      <c r="B81" s="382"/>
      <c r="C81" s="120"/>
      <c r="D81" s="163"/>
      <c r="E81" s="73"/>
      <c r="F81" s="251">
        <f t="shared" si="7"/>
        <v>0</v>
      </c>
      <c r="G81" s="65"/>
      <c r="H81" s="66"/>
      <c r="I81" s="67"/>
      <c r="J81" s="68"/>
      <c r="K81" s="65"/>
      <c r="L81" s="66"/>
      <c r="M81" s="67"/>
      <c r="N81" s="68"/>
      <c r="O81" s="65"/>
      <c r="P81" s="66"/>
      <c r="Q81" s="67"/>
      <c r="R81" s="68"/>
      <c r="S81" s="65"/>
      <c r="T81" s="66"/>
      <c r="U81" s="71"/>
      <c r="V81" s="68"/>
      <c r="W81" s="65"/>
      <c r="X81" s="66"/>
      <c r="Y81" s="67"/>
      <c r="Z81" s="68"/>
      <c r="AA81" s="292"/>
      <c r="AB81" s="293"/>
      <c r="AD81" s="211"/>
      <c r="AE81" s="212"/>
      <c r="AF81" s="212"/>
      <c r="AG81" s="197"/>
      <c r="AH81" s="198"/>
    </row>
    <row r="82" spans="1:34" s="11" customFormat="1" ht="20.25" customHeight="1" hidden="1">
      <c r="A82" s="415"/>
      <c r="B82" s="382"/>
      <c r="C82" s="120"/>
      <c r="D82" s="159"/>
      <c r="E82" s="73"/>
      <c r="F82" s="251">
        <f t="shared" si="7"/>
        <v>0</v>
      </c>
      <c r="G82" s="65"/>
      <c r="H82" s="66"/>
      <c r="I82" s="67"/>
      <c r="J82" s="68"/>
      <c r="K82" s="65"/>
      <c r="L82" s="66"/>
      <c r="M82" s="67"/>
      <c r="N82" s="68"/>
      <c r="O82" s="65"/>
      <c r="P82" s="66"/>
      <c r="Q82" s="67"/>
      <c r="R82" s="68"/>
      <c r="S82" s="65"/>
      <c r="T82" s="66"/>
      <c r="U82" s="67"/>
      <c r="V82" s="68"/>
      <c r="W82" s="65"/>
      <c r="X82" s="66"/>
      <c r="Y82" s="67"/>
      <c r="Z82" s="68"/>
      <c r="AA82" s="292"/>
      <c r="AB82" s="293"/>
      <c r="AD82" s="211"/>
      <c r="AE82" s="212"/>
      <c r="AF82" s="212"/>
      <c r="AG82" s="197"/>
      <c r="AH82" s="198"/>
    </row>
    <row r="83" spans="1:34" s="11" customFormat="1" ht="20.25" customHeight="1" hidden="1">
      <c r="A83" s="415"/>
      <c r="B83" s="382"/>
      <c r="C83" s="129"/>
      <c r="D83" s="160"/>
      <c r="E83" s="73"/>
      <c r="F83" s="251">
        <f t="shared" si="7"/>
        <v>0</v>
      </c>
      <c r="G83" s="65"/>
      <c r="H83" s="66"/>
      <c r="I83" s="67"/>
      <c r="J83" s="68"/>
      <c r="K83" s="65"/>
      <c r="L83" s="66"/>
      <c r="M83" s="67"/>
      <c r="N83" s="68"/>
      <c r="O83" s="65"/>
      <c r="P83" s="66"/>
      <c r="Q83" s="67"/>
      <c r="R83" s="68"/>
      <c r="S83" s="65"/>
      <c r="T83" s="66"/>
      <c r="U83" s="67"/>
      <c r="V83" s="68"/>
      <c r="W83" s="65"/>
      <c r="X83" s="66"/>
      <c r="Y83" s="67"/>
      <c r="Z83" s="68"/>
      <c r="AA83" s="292"/>
      <c r="AB83" s="293"/>
      <c r="AD83" s="211"/>
      <c r="AE83" s="212"/>
      <c r="AF83" s="212"/>
      <c r="AG83" s="197"/>
      <c r="AH83" s="198"/>
    </row>
    <row r="84" spans="1:34" s="11" customFormat="1" ht="20.25" customHeight="1" hidden="1">
      <c r="A84" s="415"/>
      <c r="B84" s="382"/>
      <c r="C84" s="130"/>
      <c r="D84" s="160"/>
      <c r="E84" s="73"/>
      <c r="F84" s="251">
        <f t="shared" si="7"/>
        <v>0</v>
      </c>
      <c r="G84" s="65"/>
      <c r="H84" s="66"/>
      <c r="I84" s="67"/>
      <c r="J84" s="68"/>
      <c r="K84" s="65"/>
      <c r="L84" s="66"/>
      <c r="M84" s="67"/>
      <c r="N84" s="68"/>
      <c r="O84" s="65"/>
      <c r="P84" s="66"/>
      <c r="Q84" s="67"/>
      <c r="R84" s="68"/>
      <c r="S84" s="65"/>
      <c r="T84" s="66"/>
      <c r="U84" s="67"/>
      <c r="V84" s="68"/>
      <c r="W84" s="65"/>
      <c r="X84" s="66"/>
      <c r="Y84" s="67"/>
      <c r="Z84" s="68"/>
      <c r="AA84" s="292"/>
      <c r="AB84" s="293"/>
      <c r="AD84" s="211"/>
      <c r="AE84" s="212"/>
      <c r="AF84" s="212"/>
      <c r="AG84" s="199"/>
      <c r="AH84" s="198"/>
    </row>
    <row r="85" spans="1:34" s="11" customFormat="1" ht="20.25" customHeight="1" hidden="1">
      <c r="A85" s="415"/>
      <c r="B85" s="382"/>
      <c r="C85" s="124"/>
      <c r="D85" s="159"/>
      <c r="E85" s="73"/>
      <c r="F85" s="251">
        <f t="shared" si="7"/>
        <v>0</v>
      </c>
      <c r="G85" s="65"/>
      <c r="H85" s="66"/>
      <c r="I85" s="67"/>
      <c r="J85" s="68"/>
      <c r="K85" s="65"/>
      <c r="L85" s="66"/>
      <c r="M85" s="67"/>
      <c r="N85" s="68"/>
      <c r="O85" s="65"/>
      <c r="P85" s="66"/>
      <c r="Q85" s="67"/>
      <c r="R85" s="68"/>
      <c r="S85" s="65"/>
      <c r="T85" s="66"/>
      <c r="U85" s="67"/>
      <c r="V85" s="68"/>
      <c r="W85" s="65"/>
      <c r="X85" s="66"/>
      <c r="Y85" s="67"/>
      <c r="Z85" s="68"/>
      <c r="AA85" s="292"/>
      <c r="AB85" s="293"/>
      <c r="AD85" s="211"/>
      <c r="AE85" s="212"/>
      <c r="AF85" s="212"/>
      <c r="AG85" s="197"/>
      <c r="AH85" s="198"/>
    </row>
    <row r="86" spans="1:34" s="11" customFormat="1" ht="20.25" customHeight="1" hidden="1">
      <c r="A86" s="415"/>
      <c r="B86" s="382"/>
      <c r="C86" s="124"/>
      <c r="D86" s="159"/>
      <c r="E86" s="73"/>
      <c r="F86" s="251">
        <f t="shared" si="7"/>
        <v>0</v>
      </c>
      <c r="G86" s="65"/>
      <c r="H86" s="66"/>
      <c r="I86" s="67"/>
      <c r="J86" s="68"/>
      <c r="K86" s="65"/>
      <c r="L86" s="66"/>
      <c r="M86" s="67"/>
      <c r="N86" s="68"/>
      <c r="O86" s="65"/>
      <c r="P86" s="66"/>
      <c r="Q86" s="67"/>
      <c r="R86" s="68"/>
      <c r="S86" s="89"/>
      <c r="T86" s="66"/>
      <c r="U86" s="67"/>
      <c r="V86" s="68"/>
      <c r="W86" s="65"/>
      <c r="X86" s="66"/>
      <c r="Y86" s="67"/>
      <c r="Z86" s="68"/>
      <c r="AA86" s="292"/>
      <c r="AB86" s="293"/>
      <c r="AD86" s="211"/>
      <c r="AE86" s="212"/>
      <c r="AF86" s="212"/>
      <c r="AG86" s="197"/>
      <c r="AH86" s="198"/>
    </row>
    <row r="87" spans="1:34" s="11" customFormat="1" ht="20.25" customHeight="1" hidden="1">
      <c r="A87" s="415"/>
      <c r="B87" s="382"/>
      <c r="C87" s="131"/>
      <c r="D87" s="159"/>
      <c r="E87" s="73"/>
      <c r="F87" s="251">
        <f t="shared" si="7"/>
        <v>0</v>
      </c>
      <c r="G87" s="65"/>
      <c r="H87" s="66"/>
      <c r="I87" s="67"/>
      <c r="J87" s="68"/>
      <c r="K87" s="65"/>
      <c r="L87" s="66"/>
      <c r="M87" s="67"/>
      <c r="N87" s="68"/>
      <c r="O87" s="65"/>
      <c r="P87" s="66"/>
      <c r="Q87" s="67"/>
      <c r="R87" s="68"/>
      <c r="S87" s="65"/>
      <c r="T87" s="66"/>
      <c r="U87" s="67"/>
      <c r="V87" s="68"/>
      <c r="W87" s="65"/>
      <c r="X87" s="66"/>
      <c r="Y87" s="67"/>
      <c r="Z87" s="68"/>
      <c r="AA87" s="292"/>
      <c r="AB87" s="293"/>
      <c r="AD87" s="211"/>
      <c r="AE87" s="212"/>
      <c r="AF87" s="212"/>
      <c r="AG87" s="197"/>
      <c r="AH87" s="198"/>
    </row>
    <row r="88" spans="1:34" s="11" customFormat="1" ht="20.25" customHeight="1" hidden="1">
      <c r="A88" s="415"/>
      <c r="B88" s="382"/>
      <c r="C88" s="124"/>
      <c r="D88" s="159"/>
      <c r="E88" s="73"/>
      <c r="F88" s="251">
        <f t="shared" si="7"/>
        <v>0</v>
      </c>
      <c r="G88" s="65"/>
      <c r="H88" s="66"/>
      <c r="I88" s="67"/>
      <c r="J88" s="68"/>
      <c r="K88" s="65"/>
      <c r="L88" s="66"/>
      <c r="M88" s="67"/>
      <c r="N88" s="68"/>
      <c r="O88" s="65"/>
      <c r="P88" s="66"/>
      <c r="Q88" s="67"/>
      <c r="R88" s="68"/>
      <c r="S88" s="65"/>
      <c r="T88" s="66"/>
      <c r="U88" s="67"/>
      <c r="V88" s="68"/>
      <c r="W88" s="65"/>
      <c r="X88" s="66"/>
      <c r="Y88" s="67"/>
      <c r="Z88" s="68"/>
      <c r="AA88" s="292"/>
      <c r="AB88" s="293"/>
      <c r="AD88" s="211"/>
      <c r="AE88" s="212"/>
      <c r="AF88" s="212"/>
      <c r="AG88" s="197"/>
      <c r="AH88" s="198"/>
    </row>
    <row r="89" spans="1:34" s="11" customFormat="1" ht="20.25" customHeight="1" hidden="1">
      <c r="A89" s="415"/>
      <c r="B89" s="382"/>
      <c r="C89" s="124"/>
      <c r="D89" s="159"/>
      <c r="E89" s="73"/>
      <c r="F89" s="251">
        <f t="shared" si="7"/>
        <v>0</v>
      </c>
      <c r="G89" s="65"/>
      <c r="H89" s="66"/>
      <c r="I89" s="67"/>
      <c r="J89" s="68"/>
      <c r="K89" s="65"/>
      <c r="L89" s="66"/>
      <c r="M89" s="67"/>
      <c r="N89" s="68"/>
      <c r="O89" s="65"/>
      <c r="P89" s="66"/>
      <c r="Q89" s="67"/>
      <c r="R89" s="68"/>
      <c r="S89" s="65"/>
      <c r="T89" s="66"/>
      <c r="U89" s="67"/>
      <c r="V89" s="68"/>
      <c r="W89" s="65"/>
      <c r="X89" s="66"/>
      <c r="Y89" s="67"/>
      <c r="Z89" s="68"/>
      <c r="AA89" s="292"/>
      <c r="AB89" s="293"/>
      <c r="AD89" s="211"/>
      <c r="AE89" s="212"/>
      <c r="AF89" s="212"/>
      <c r="AG89" s="197"/>
      <c r="AH89" s="198"/>
    </row>
    <row r="90" spans="1:28" ht="20.25" customHeight="1" hidden="1">
      <c r="A90" s="415"/>
      <c r="B90" s="382"/>
      <c r="C90" s="124"/>
      <c r="D90" s="159"/>
      <c r="E90" s="73"/>
      <c r="F90" s="251">
        <f t="shared" si="7"/>
        <v>0</v>
      </c>
      <c r="G90" s="65"/>
      <c r="H90" s="66"/>
      <c r="I90" s="67"/>
      <c r="J90" s="68"/>
      <c r="K90" s="65"/>
      <c r="L90" s="66"/>
      <c r="M90" s="67"/>
      <c r="N90" s="68"/>
      <c r="O90" s="65"/>
      <c r="P90" s="66"/>
      <c r="Q90" s="67"/>
      <c r="R90" s="68"/>
      <c r="S90" s="65"/>
      <c r="T90" s="66"/>
      <c r="U90" s="67"/>
      <c r="V90" s="68"/>
      <c r="W90" s="65"/>
      <c r="X90" s="66"/>
      <c r="Y90" s="67"/>
      <c r="Z90" s="68"/>
      <c r="AA90" s="292"/>
      <c r="AB90" s="293"/>
    </row>
    <row r="91" spans="1:28" ht="20.25" customHeight="1" hidden="1">
      <c r="A91" s="415"/>
      <c r="B91" s="382"/>
      <c r="C91" s="124"/>
      <c r="D91" s="159"/>
      <c r="E91" s="73"/>
      <c r="F91" s="251">
        <f t="shared" si="7"/>
        <v>0</v>
      </c>
      <c r="G91" s="65"/>
      <c r="H91" s="66"/>
      <c r="I91" s="67"/>
      <c r="J91" s="68"/>
      <c r="K91" s="65"/>
      <c r="L91" s="66"/>
      <c r="M91" s="67"/>
      <c r="N91" s="68"/>
      <c r="O91" s="65"/>
      <c r="P91" s="66"/>
      <c r="Q91" s="67"/>
      <c r="R91" s="68"/>
      <c r="S91" s="65"/>
      <c r="T91" s="66"/>
      <c r="U91" s="67"/>
      <c r="V91" s="68"/>
      <c r="W91" s="65"/>
      <c r="X91" s="66"/>
      <c r="Y91" s="67"/>
      <c r="Z91" s="68"/>
      <c r="AA91" s="292"/>
      <c r="AB91" s="293"/>
    </row>
    <row r="92" spans="1:28" ht="20.25" customHeight="1" hidden="1">
      <c r="A92" s="415"/>
      <c r="B92" s="382"/>
      <c r="C92" s="124"/>
      <c r="D92" s="159"/>
      <c r="E92" s="73"/>
      <c r="F92" s="251">
        <f t="shared" si="7"/>
        <v>0</v>
      </c>
      <c r="G92" s="65"/>
      <c r="H92" s="66"/>
      <c r="I92" s="67"/>
      <c r="J92" s="68"/>
      <c r="K92" s="65"/>
      <c r="L92" s="66"/>
      <c r="M92" s="67"/>
      <c r="N92" s="68"/>
      <c r="O92" s="65"/>
      <c r="P92" s="66"/>
      <c r="Q92" s="67"/>
      <c r="R92" s="68"/>
      <c r="S92" s="65"/>
      <c r="T92" s="66"/>
      <c r="U92" s="67"/>
      <c r="V92" s="68"/>
      <c r="W92" s="65"/>
      <c r="X92" s="66"/>
      <c r="Y92" s="67"/>
      <c r="Z92" s="68"/>
      <c r="AA92" s="292"/>
      <c r="AB92" s="293"/>
    </row>
    <row r="93" spans="1:28" ht="20.25" customHeight="1" hidden="1">
      <c r="A93" s="415"/>
      <c r="B93" s="382"/>
      <c r="C93" s="124"/>
      <c r="D93" s="159"/>
      <c r="E93" s="73"/>
      <c r="F93" s="251">
        <f t="shared" si="7"/>
        <v>0</v>
      </c>
      <c r="G93" s="65"/>
      <c r="H93" s="66"/>
      <c r="I93" s="67"/>
      <c r="J93" s="68"/>
      <c r="K93" s="65"/>
      <c r="L93" s="66"/>
      <c r="M93" s="67"/>
      <c r="N93" s="68"/>
      <c r="O93" s="65"/>
      <c r="P93" s="66"/>
      <c r="Q93" s="67"/>
      <c r="R93" s="68"/>
      <c r="S93" s="65"/>
      <c r="T93" s="66"/>
      <c r="U93" s="67"/>
      <c r="V93" s="68"/>
      <c r="W93" s="65"/>
      <c r="X93" s="66"/>
      <c r="Y93" s="67"/>
      <c r="Z93" s="68"/>
      <c r="AA93" s="292"/>
      <c r="AB93" s="293"/>
    </row>
    <row r="94" spans="1:28" ht="20.25" customHeight="1" thickBot="1">
      <c r="A94" s="415"/>
      <c r="B94" s="383"/>
      <c r="C94" s="125"/>
      <c r="D94" s="164"/>
      <c r="E94" s="75"/>
      <c r="F94" s="284">
        <f t="shared" si="7"/>
        <v>0</v>
      </c>
      <c r="G94" s="115"/>
      <c r="H94" s="117"/>
      <c r="I94" s="118"/>
      <c r="J94" s="116"/>
      <c r="K94" s="115"/>
      <c r="L94" s="117"/>
      <c r="M94" s="118"/>
      <c r="N94" s="116"/>
      <c r="O94" s="115"/>
      <c r="P94" s="117"/>
      <c r="Q94" s="118"/>
      <c r="R94" s="116"/>
      <c r="S94" s="115"/>
      <c r="T94" s="117"/>
      <c r="U94" s="118"/>
      <c r="V94" s="116"/>
      <c r="W94" s="115"/>
      <c r="X94" s="117"/>
      <c r="Y94" s="118"/>
      <c r="Z94" s="116"/>
      <c r="AA94" s="296"/>
      <c r="AB94" s="290"/>
    </row>
    <row r="95" spans="1:29" ht="20.25" customHeight="1" thickBot="1" thickTop="1">
      <c r="A95" s="416"/>
      <c r="B95" s="387" t="s">
        <v>29</v>
      </c>
      <c r="C95" s="388"/>
      <c r="D95" s="389"/>
      <c r="E95" s="255">
        <f aca="true" t="shared" si="8" ref="E95:Z95">SUM(E36:E94)</f>
        <v>100</v>
      </c>
      <c r="F95" s="249">
        <f t="shared" si="8"/>
        <v>148</v>
      </c>
      <c r="G95" s="256">
        <f t="shared" si="8"/>
        <v>10</v>
      </c>
      <c r="H95" s="257">
        <f t="shared" si="8"/>
        <v>10</v>
      </c>
      <c r="I95" s="258">
        <f t="shared" si="8"/>
        <v>12</v>
      </c>
      <c r="J95" s="249">
        <f t="shared" si="8"/>
        <v>12</v>
      </c>
      <c r="K95" s="256">
        <f t="shared" si="8"/>
        <v>11</v>
      </c>
      <c r="L95" s="257">
        <f t="shared" si="8"/>
        <v>11</v>
      </c>
      <c r="M95" s="258">
        <f t="shared" si="8"/>
        <v>13</v>
      </c>
      <c r="N95" s="249">
        <f t="shared" si="8"/>
        <v>13</v>
      </c>
      <c r="O95" s="256">
        <f t="shared" si="8"/>
        <v>13</v>
      </c>
      <c r="P95" s="257">
        <f t="shared" si="8"/>
        <v>13</v>
      </c>
      <c r="Q95" s="258">
        <f t="shared" si="8"/>
        <v>9</v>
      </c>
      <c r="R95" s="249">
        <f t="shared" si="8"/>
        <v>9</v>
      </c>
      <c r="S95" s="256">
        <f t="shared" si="8"/>
        <v>6</v>
      </c>
      <c r="T95" s="257">
        <f t="shared" si="8"/>
        <v>6</v>
      </c>
      <c r="U95" s="258">
        <f t="shared" si="8"/>
        <v>2</v>
      </c>
      <c r="V95" s="249">
        <f t="shared" si="8"/>
        <v>2</v>
      </c>
      <c r="W95" s="256">
        <f t="shared" si="8"/>
        <v>12</v>
      </c>
      <c r="X95" s="257">
        <f t="shared" si="8"/>
        <v>36</v>
      </c>
      <c r="Y95" s="258">
        <f t="shared" si="8"/>
        <v>12</v>
      </c>
      <c r="Z95" s="249">
        <f t="shared" si="8"/>
        <v>36</v>
      </c>
      <c r="AA95" s="294"/>
      <c r="AB95" s="295"/>
      <c r="AC95" s="5"/>
    </row>
    <row r="96" spans="1:28" ht="25.5" customHeight="1" thickBot="1">
      <c r="A96" s="375" t="s">
        <v>19</v>
      </c>
      <c r="B96" s="376"/>
      <c r="C96" s="384" t="s">
        <v>106</v>
      </c>
      <c r="D96" s="385"/>
      <c r="E96" s="385"/>
      <c r="F96" s="385"/>
      <c r="G96" s="385"/>
      <c r="H96" s="385"/>
      <c r="I96" s="385"/>
      <c r="J96" s="385"/>
      <c r="K96" s="385"/>
      <c r="L96" s="385"/>
      <c r="M96" s="385"/>
      <c r="N96" s="385"/>
      <c r="O96" s="385"/>
      <c r="P96" s="385"/>
      <c r="Q96" s="385"/>
      <c r="R96" s="385"/>
      <c r="S96" s="385"/>
      <c r="T96" s="385"/>
      <c r="U96" s="385"/>
      <c r="V96" s="385"/>
      <c r="W96" s="385"/>
      <c r="X96" s="385"/>
      <c r="Y96" s="385"/>
      <c r="Z96" s="385"/>
      <c r="AA96" s="385"/>
      <c r="AB96" s="386"/>
    </row>
    <row r="97" spans="1:28" ht="20.25" customHeight="1" thickTop="1">
      <c r="A97" s="377"/>
      <c r="B97" s="378"/>
      <c r="C97" s="303" t="s">
        <v>269</v>
      </c>
      <c r="D97" s="158"/>
      <c r="E97" s="94">
        <v>2</v>
      </c>
      <c r="F97" s="250">
        <f aca="true" t="shared" si="9" ref="F97:F116">SUM(H97,J97,L97,N97,P97,R97,T97,V97,X97,Z97)</f>
        <v>2</v>
      </c>
      <c r="G97" s="82">
        <v>2</v>
      </c>
      <c r="H97" s="83">
        <v>2</v>
      </c>
      <c r="I97" s="84"/>
      <c r="J97" s="81"/>
      <c r="K97" s="82"/>
      <c r="L97" s="83"/>
      <c r="M97" s="84"/>
      <c r="N97" s="81"/>
      <c r="O97" s="82"/>
      <c r="P97" s="83"/>
      <c r="Q97" s="84"/>
      <c r="R97" s="81"/>
      <c r="S97" s="82"/>
      <c r="T97" s="83"/>
      <c r="U97" s="84"/>
      <c r="V97" s="81"/>
      <c r="W97" s="82"/>
      <c r="X97" s="83"/>
      <c r="Y97" s="84"/>
      <c r="Z97" s="81"/>
      <c r="AA97" s="285"/>
      <c r="AB97" s="282"/>
    </row>
    <row r="98" spans="1:28" ht="20.25" customHeight="1">
      <c r="A98" s="377"/>
      <c r="B98" s="378"/>
      <c r="C98" s="119" t="s">
        <v>205</v>
      </c>
      <c r="D98" s="159"/>
      <c r="E98" s="94">
        <v>2</v>
      </c>
      <c r="F98" s="251">
        <f t="shared" si="9"/>
        <v>2</v>
      </c>
      <c r="G98" s="65"/>
      <c r="H98" s="66"/>
      <c r="I98" s="71"/>
      <c r="J98" s="68"/>
      <c r="K98" s="65">
        <v>2</v>
      </c>
      <c r="L98" s="66">
        <v>2</v>
      </c>
      <c r="M98" s="67"/>
      <c r="N98" s="68"/>
      <c r="O98" s="65"/>
      <c r="P98" s="66"/>
      <c r="Q98" s="67"/>
      <c r="R98" s="68"/>
      <c r="S98" s="65"/>
      <c r="T98" s="66"/>
      <c r="U98" s="67"/>
      <c r="V98" s="68"/>
      <c r="W98" s="65"/>
      <c r="X98" s="66"/>
      <c r="Y98" s="67"/>
      <c r="Z98" s="68"/>
      <c r="AA98" s="286"/>
      <c r="AB98" s="281"/>
    </row>
    <row r="99" spans="1:28" ht="20.25" customHeight="1">
      <c r="A99" s="377"/>
      <c r="B99" s="378"/>
      <c r="C99" s="120" t="s">
        <v>206</v>
      </c>
      <c r="D99" s="159"/>
      <c r="E99" s="73">
        <v>2</v>
      </c>
      <c r="F99" s="251">
        <f t="shared" si="9"/>
        <v>2</v>
      </c>
      <c r="G99" s="65"/>
      <c r="H99" s="66"/>
      <c r="I99" s="67"/>
      <c r="J99" s="68"/>
      <c r="K99" s="65">
        <v>2</v>
      </c>
      <c r="L99" s="66">
        <v>2</v>
      </c>
      <c r="M99" s="67"/>
      <c r="N99" s="68"/>
      <c r="O99" s="65"/>
      <c r="P99" s="66"/>
      <c r="Q99" s="67"/>
      <c r="R99" s="68"/>
      <c r="S99" s="65"/>
      <c r="T99" s="66"/>
      <c r="U99" s="67"/>
      <c r="V99" s="68"/>
      <c r="W99" s="65"/>
      <c r="X99" s="66"/>
      <c r="Y99" s="67"/>
      <c r="Z99" s="68"/>
      <c r="AA99" s="286"/>
      <c r="AB99" s="281"/>
    </row>
    <row r="100" spans="1:28" ht="20.25" customHeight="1">
      <c r="A100" s="377"/>
      <c r="B100" s="378"/>
      <c r="C100" s="304" t="s">
        <v>268</v>
      </c>
      <c r="D100" s="159"/>
      <c r="E100" s="73">
        <v>2</v>
      </c>
      <c r="F100" s="251">
        <f t="shared" si="9"/>
        <v>2</v>
      </c>
      <c r="G100" s="65"/>
      <c r="H100" s="66"/>
      <c r="I100" s="67"/>
      <c r="J100" s="68"/>
      <c r="K100" s="65"/>
      <c r="L100" s="66"/>
      <c r="M100" s="67">
        <v>2</v>
      </c>
      <c r="N100" s="68">
        <v>2</v>
      </c>
      <c r="O100" s="65"/>
      <c r="P100" s="66"/>
      <c r="Q100" s="67"/>
      <c r="R100" s="68"/>
      <c r="S100" s="65"/>
      <c r="T100" s="66"/>
      <c r="U100" s="67"/>
      <c r="V100" s="68"/>
      <c r="W100" s="65"/>
      <c r="X100" s="66"/>
      <c r="Y100" s="67"/>
      <c r="Z100" s="68"/>
      <c r="AA100" s="286"/>
      <c r="AB100" s="281"/>
    </row>
    <row r="101" spans="1:28" ht="20.25" customHeight="1">
      <c r="A101" s="377"/>
      <c r="B101" s="378"/>
      <c r="C101" s="120" t="s">
        <v>207</v>
      </c>
      <c r="D101" s="159"/>
      <c r="E101" s="73">
        <v>2</v>
      </c>
      <c r="F101" s="251">
        <f t="shared" si="9"/>
        <v>2</v>
      </c>
      <c r="G101" s="65"/>
      <c r="H101" s="66"/>
      <c r="I101" s="67"/>
      <c r="J101" s="68"/>
      <c r="K101" s="65"/>
      <c r="L101" s="66"/>
      <c r="M101" s="67"/>
      <c r="N101" s="90"/>
      <c r="O101" s="65">
        <v>2</v>
      </c>
      <c r="P101" s="66">
        <v>2</v>
      </c>
      <c r="Q101" s="67"/>
      <c r="R101" s="68"/>
      <c r="S101" s="65"/>
      <c r="T101" s="66"/>
      <c r="U101" s="67"/>
      <c r="V101" s="68"/>
      <c r="W101" s="65"/>
      <c r="X101" s="66"/>
      <c r="Y101" s="67"/>
      <c r="Z101" s="68"/>
      <c r="AA101" s="286"/>
      <c r="AB101" s="281"/>
    </row>
    <row r="102" spans="1:28" ht="20.25" customHeight="1">
      <c r="A102" s="377"/>
      <c r="B102" s="378"/>
      <c r="C102" s="120" t="s">
        <v>208</v>
      </c>
      <c r="D102" s="159"/>
      <c r="E102" s="73">
        <v>2</v>
      </c>
      <c r="F102" s="251">
        <f t="shared" si="9"/>
        <v>2</v>
      </c>
      <c r="G102" s="65"/>
      <c r="H102" s="66"/>
      <c r="I102" s="67"/>
      <c r="J102" s="68"/>
      <c r="K102" s="65"/>
      <c r="L102" s="66"/>
      <c r="M102" s="67"/>
      <c r="N102" s="68"/>
      <c r="O102" s="65">
        <v>2</v>
      </c>
      <c r="P102" s="66">
        <v>2</v>
      </c>
      <c r="Q102" s="67"/>
      <c r="R102" s="68"/>
      <c r="S102" s="65"/>
      <c r="T102" s="66"/>
      <c r="U102" s="67"/>
      <c r="V102" s="68"/>
      <c r="W102" s="65"/>
      <c r="X102" s="66"/>
      <c r="Y102" s="67"/>
      <c r="Z102" s="68"/>
      <c r="AA102" s="286"/>
      <c r="AB102" s="281"/>
    </row>
    <row r="103" spans="1:28" ht="20.25" customHeight="1">
      <c r="A103" s="377"/>
      <c r="B103" s="378"/>
      <c r="C103" s="120" t="s">
        <v>209</v>
      </c>
      <c r="D103" s="159"/>
      <c r="E103" s="73">
        <v>2</v>
      </c>
      <c r="F103" s="251">
        <f t="shared" si="9"/>
        <v>2</v>
      </c>
      <c r="G103" s="65"/>
      <c r="H103" s="66"/>
      <c r="I103" s="67"/>
      <c r="J103" s="68"/>
      <c r="K103" s="65"/>
      <c r="L103" s="66"/>
      <c r="M103" s="67"/>
      <c r="N103" s="68"/>
      <c r="O103" s="65"/>
      <c r="P103" s="66"/>
      <c r="Q103" s="67">
        <v>2</v>
      </c>
      <c r="R103" s="68">
        <v>2</v>
      </c>
      <c r="S103" s="65"/>
      <c r="T103" s="66"/>
      <c r="U103" s="67"/>
      <c r="V103" s="68"/>
      <c r="W103" s="65"/>
      <c r="X103" s="66"/>
      <c r="Y103" s="67"/>
      <c r="Z103" s="68"/>
      <c r="AA103" s="287"/>
      <c r="AB103" s="283"/>
    </row>
    <row r="104" spans="1:34" s="11" customFormat="1" ht="20.25" customHeight="1">
      <c r="A104" s="377"/>
      <c r="B104" s="378"/>
      <c r="C104" s="120" t="s">
        <v>210</v>
      </c>
      <c r="D104" s="159"/>
      <c r="E104" s="73">
        <v>2</v>
      </c>
      <c r="F104" s="251">
        <f t="shared" si="9"/>
        <v>2</v>
      </c>
      <c r="G104" s="65"/>
      <c r="H104" s="66"/>
      <c r="I104" s="67"/>
      <c r="J104" s="68"/>
      <c r="K104" s="65"/>
      <c r="L104" s="66"/>
      <c r="M104" s="67"/>
      <c r="N104" s="68"/>
      <c r="O104" s="65"/>
      <c r="P104" s="66"/>
      <c r="Q104" s="67">
        <v>2</v>
      </c>
      <c r="R104" s="68">
        <v>2</v>
      </c>
      <c r="S104" s="65"/>
      <c r="T104" s="66"/>
      <c r="U104" s="85"/>
      <c r="V104" s="68"/>
      <c r="W104" s="65"/>
      <c r="X104" s="66"/>
      <c r="Y104" s="67"/>
      <c r="Z104" s="68"/>
      <c r="AA104" s="288"/>
      <c r="AB104" s="281"/>
      <c r="AD104" s="211"/>
      <c r="AE104" s="212"/>
      <c r="AF104" s="212"/>
      <c r="AG104" s="197"/>
      <c r="AH104" s="198"/>
    </row>
    <row r="105" spans="1:28" ht="20.25" customHeight="1">
      <c r="A105" s="377"/>
      <c r="B105" s="378"/>
      <c r="C105" s="120" t="s">
        <v>211</v>
      </c>
      <c r="D105" s="159"/>
      <c r="E105" s="73">
        <v>2</v>
      </c>
      <c r="F105" s="251">
        <f t="shared" si="9"/>
        <v>2</v>
      </c>
      <c r="G105" s="65"/>
      <c r="H105" s="66"/>
      <c r="I105" s="67"/>
      <c r="J105" s="68"/>
      <c r="K105" s="65"/>
      <c r="L105" s="66"/>
      <c r="M105" s="67"/>
      <c r="N105" s="68"/>
      <c r="O105" s="65"/>
      <c r="P105" s="66"/>
      <c r="Q105" s="67"/>
      <c r="R105" s="68"/>
      <c r="S105" s="65">
        <v>2</v>
      </c>
      <c r="T105" s="66">
        <v>2</v>
      </c>
      <c r="U105" s="67"/>
      <c r="V105" s="68"/>
      <c r="W105" s="65"/>
      <c r="X105" s="66"/>
      <c r="Y105" s="67"/>
      <c r="Z105" s="68"/>
      <c r="AA105" s="288"/>
      <c r="AB105" s="281"/>
    </row>
    <row r="106" spans="1:34" s="11" customFormat="1" ht="20.25" customHeight="1">
      <c r="A106" s="377"/>
      <c r="B106" s="378"/>
      <c r="C106" s="120" t="s">
        <v>212</v>
      </c>
      <c r="D106" s="159"/>
      <c r="E106" s="73">
        <v>2</v>
      </c>
      <c r="F106" s="251">
        <f t="shared" si="9"/>
        <v>2</v>
      </c>
      <c r="G106" s="65"/>
      <c r="H106" s="66"/>
      <c r="I106" s="67"/>
      <c r="J106" s="68"/>
      <c r="K106" s="70"/>
      <c r="L106" s="66"/>
      <c r="M106" s="67"/>
      <c r="N106" s="68"/>
      <c r="O106" s="65"/>
      <c r="P106" s="66"/>
      <c r="Q106" s="67"/>
      <c r="R106" s="68"/>
      <c r="S106" s="65">
        <v>2</v>
      </c>
      <c r="T106" s="66">
        <v>2</v>
      </c>
      <c r="U106" s="85"/>
      <c r="V106" s="68"/>
      <c r="W106" s="65"/>
      <c r="X106" s="66"/>
      <c r="Y106" s="67"/>
      <c r="Z106" s="68"/>
      <c r="AA106" s="286"/>
      <c r="AB106" s="281"/>
      <c r="AD106" s="211"/>
      <c r="AE106" s="212"/>
      <c r="AF106" s="212"/>
      <c r="AG106" s="197"/>
      <c r="AH106" s="198"/>
    </row>
    <row r="107" spans="1:28" ht="20.25" customHeight="1">
      <c r="A107" s="377"/>
      <c r="B107" s="378"/>
      <c r="C107" s="120" t="s">
        <v>213</v>
      </c>
      <c r="D107" s="160"/>
      <c r="E107" s="73">
        <v>2</v>
      </c>
      <c r="F107" s="251">
        <f t="shared" si="9"/>
        <v>2</v>
      </c>
      <c r="G107" s="65"/>
      <c r="H107" s="66"/>
      <c r="I107" s="67"/>
      <c r="J107" s="68"/>
      <c r="K107" s="65"/>
      <c r="L107" s="66"/>
      <c r="M107" s="67"/>
      <c r="N107" s="68"/>
      <c r="O107" s="65"/>
      <c r="P107" s="66"/>
      <c r="Q107" s="67"/>
      <c r="R107" s="68"/>
      <c r="S107" s="65"/>
      <c r="T107" s="66"/>
      <c r="U107" s="67">
        <v>2</v>
      </c>
      <c r="V107" s="68">
        <v>2</v>
      </c>
      <c r="W107" s="65"/>
      <c r="X107" s="66"/>
      <c r="Y107" s="67"/>
      <c r="Z107" s="68"/>
      <c r="AA107" s="286"/>
      <c r="AB107" s="281"/>
    </row>
    <row r="108" spans="1:34" s="11" customFormat="1" ht="20.25" customHeight="1">
      <c r="A108" s="377"/>
      <c r="B108" s="378"/>
      <c r="C108" s="120" t="s">
        <v>214</v>
      </c>
      <c r="D108" s="159"/>
      <c r="E108" s="73">
        <v>2</v>
      </c>
      <c r="F108" s="251">
        <f t="shared" si="9"/>
        <v>2</v>
      </c>
      <c r="G108" s="65"/>
      <c r="H108" s="66"/>
      <c r="I108" s="67"/>
      <c r="J108" s="68"/>
      <c r="K108" s="65"/>
      <c r="L108" s="66"/>
      <c r="M108" s="67"/>
      <c r="N108" s="68"/>
      <c r="O108" s="65"/>
      <c r="P108" s="66"/>
      <c r="Q108" s="67"/>
      <c r="R108" s="68"/>
      <c r="S108" s="65"/>
      <c r="T108" s="66"/>
      <c r="U108" s="67">
        <v>2</v>
      </c>
      <c r="V108" s="68">
        <v>2</v>
      </c>
      <c r="W108" s="65"/>
      <c r="X108" s="66"/>
      <c r="Y108" s="67"/>
      <c r="Z108" s="68"/>
      <c r="AA108" s="286"/>
      <c r="AB108" s="281"/>
      <c r="AD108" s="211"/>
      <c r="AE108" s="212"/>
      <c r="AF108" s="212"/>
      <c r="AG108" s="197"/>
      <c r="AH108" s="198"/>
    </row>
    <row r="109" spans="1:34" s="11" customFormat="1" ht="20.25" customHeight="1">
      <c r="A109" s="377"/>
      <c r="B109" s="378"/>
      <c r="C109" s="127" t="s">
        <v>164</v>
      </c>
      <c r="D109" s="159"/>
      <c r="E109" s="73">
        <v>2</v>
      </c>
      <c r="F109" s="251">
        <f t="shared" si="9"/>
        <v>0</v>
      </c>
      <c r="G109" s="65"/>
      <c r="H109" s="66"/>
      <c r="I109" s="67"/>
      <c r="J109" s="68"/>
      <c r="K109" s="65"/>
      <c r="L109" s="66"/>
      <c r="M109" s="67"/>
      <c r="N109" s="68"/>
      <c r="O109" s="65"/>
      <c r="P109" s="66"/>
      <c r="Q109" s="67"/>
      <c r="R109" s="68"/>
      <c r="S109" s="65"/>
      <c r="T109" s="66"/>
      <c r="U109" s="67"/>
      <c r="V109" s="68"/>
      <c r="W109" s="65"/>
      <c r="X109" s="66"/>
      <c r="Y109" s="67"/>
      <c r="Z109" s="68"/>
      <c r="AA109" s="286"/>
      <c r="AB109" s="281"/>
      <c r="AD109" s="211"/>
      <c r="AE109" s="212"/>
      <c r="AF109" s="212"/>
      <c r="AG109" s="197"/>
      <c r="AH109" s="198"/>
    </row>
    <row r="110" spans="1:34" s="11" customFormat="1" ht="20.25" customHeight="1">
      <c r="A110" s="377"/>
      <c r="B110" s="378"/>
      <c r="C110" s="120" t="s">
        <v>215</v>
      </c>
      <c r="D110" s="159"/>
      <c r="E110" s="73">
        <v>2</v>
      </c>
      <c r="F110" s="251">
        <f t="shared" si="9"/>
        <v>0</v>
      </c>
      <c r="G110" s="65"/>
      <c r="H110" s="66"/>
      <c r="I110" s="67"/>
      <c r="J110" s="68"/>
      <c r="K110" s="65"/>
      <c r="L110" s="66"/>
      <c r="M110" s="67"/>
      <c r="N110" s="68"/>
      <c r="O110" s="65"/>
      <c r="P110" s="66"/>
      <c r="Q110" s="67"/>
      <c r="R110" s="68"/>
      <c r="S110" s="65"/>
      <c r="T110" s="66"/>
      <c r="U110" s="67"/>
      <c r="V110" s="68"/>
      <c r="W110" s="65"/>
      <c r="X110" s="66"/>
      <c r="Y110" s="67"/>
      <c r="Z110" s="68"/>
      <c r="AA110" s="286"/>
      <c r="AB110" s="281"/>
      <c r="AD110" s="211"/>
      <c r="AE110" s="212"/>
      <c r="AF110" s="212"/>
      <c r="AG110" s="197"/>
      <c r="AH110" s="198"/>
    </row>
    <row r="111" spans="1:28" ht="20.25" customHeight="1">
      <c r="A111" s="377"/>
      <c r="B111" s="378"/>
      <c r="C111" s="304" t="s">
        <v>267</v>
      </c>
      <c r="D111" s="160"/>
      <c r="E111" s="73">
        <v>2</v>
      </c>
      <c r="F111" s="251">
        <f t="shared" si="9"/>
        <v>0</v>
      </c>
      <c r="G111" s="65"/>
      <c r="H111" s="66"/>
      <c r="I111" s="67"/>
      <c r="J111" s="68"/>
      <c r="K111" s="65"/>
      <c r="L111" s="66"/>
      <c r="M111" s="67"/>
      <c r="N111" s="68"/>
      <c r="O111" s="65"/>
      <c r="P111" s="66"/>
      <c r="Q111" s="67"/>
      <c r="R111" s="68"/>
      <c r="S111" s="89"/>
      <c r="T111" s="66"/>
      <c r="U111" s="67"/>
      <c r="V111" s="68"/>
      <c r="W111" s="65"/>
      <c r="X111" s="66"/>
      <c r="Y111" s="67"/>
      <c r="Z111" s="68"/>
      <c r="AA111" s="286"/>
      <c r="AB111" s="281"/>
    </row>
    <row r="112" spans="1:34" s="11" customFormat="1" ht="20.25" customHeight="1">
      <c r="A112" s="377"/>
      <c r="B112" s="378"/>
      <c r="C112" s="120"/>
      <c r="D112" s="163"/>
      <c r="E112" s="73"/>
      <c r="F112" s="251">
        <f t="shared" si="9"/>
        <v>0</v>
      </c>
      <c r="G112" s="65"/>
      <c r="H112" s="66"/>
      <c r="I112" s="67"/>
      <c r="J112" s="68"/>
      <c r="K112" s="65"/>
      <c r="L112" s="66"/>
      <c r="M112" s="67"/>
      <c r="N112" s="68"/>
      <c r="O112" s="65"/>
      <c r="P112" s="66"/>
      <c r="Q112" s="67"/>
      <c r="R112" s="68"/>
      <c r="S112" s="65"/>
      <c r="T112" s="66"/>
      <c r="U112" s="67"/>
      <c r="V112" s="68"/>
      <c r="W112" s="65"/>
      <c r="X112" s="66"/>
      <c r="Y112" s="67"/>
      <c r="Z112" s="68"/>
      <c r="AA112" s="286"/>
      <c r="AB112" s="281"/>
      <c r="AD112" s="211"/>
      <c r="AE112" s="212"/>
      <c r="AF112" s="212"/>
      <c r="AG112" s="197"/>
      <c r="AH112" s="198"/>
    </row>
    <row r="113" spans="1:34" s="11" customFormat="1" ht="20.25" customHeight="1">
      <c r="A113" s="377"/>
      <c r="B113" s="378"/>
      <c r="C113" s="120"/>
      <c r="D113" s="163"/>
      <c r="E113" s="73"/>
      <c r="F113" s="251">
        <f t="shared" si="9"/>
        <v>0</v>
      </c>
      <c r="G113" s="65"/>
      <c r="H113" s="66"/>
      <c r="I113" s="67"/>
      <c r="J113" s="68"/>
      <c r="K113" s="65"/>
      <c r="L113" s="66"/>
      <c r="M113" s="67"/>
      <c r="N113" s="68"/>
      <c r="O113" s="65"/>
      <c r="P113" s="66"/>
      <c r="Q113" s="67"/>
      <c r="R113" s="68"/>
      <c r="S113" s="89"/>
      <c r="T113" s="66"/>
      <c r="U113" s="67"/>
      <c r="V113" s="68"/>
      <c r="W113" s="65"/>
      <c r="X113" s="66"/>
      <c r="Y113" s="67"/>
      <c r="Z113" s="68"/>
      <c r="AA113" s="286"/>
      <c r="AB113" s="281"/>
      <c r="AD113" s="211"/>
      <c r="AE113" s="212"/>
      <c r="AF113" s="212"/>
      <c r="AG113" s="197"/>
      <c r="AH113" s="198"/>
    </row>
    <row r="114" spans="1:34" s="11" customFormat="1" ht="20.25" customHeight="1">
      <c r="A114" s="377"/>
      <c r="B114" s="378"/>
      <c r="C114" s="120"/>
      <c r="D114" s="163"/>
      <c r="E114" s="73"/>
      <c r="F114" s="251">
        <f t="shared" si="9"/>
        <v>0</v>
      </c>
      <c r="G114" s="65"/>
      <c r="H114" s="66"/>
      <c r="I114" s="67"/>
      <c r="J114" s="68"/>
      <c r="K114" s="65"/>
      <c r="L114" s="66"/>
      <c r="M114" s="67"/>
      <c r="N114" s="68"/>
      <c r="O114" s="65"/>
      <c r="P114" s="66"/>
      <c r="Q114" s="67"/>
      <c r="R114" s="68"/>
      <c r="S114" s="89"/>
      <c r="T114" s="66"/>
      <c r="U114" s="67"/>
      <c r="V114" s="68"/>
      <c r="W114" s="65"/>
      <c r="X114" s="66"/>
      <c r="Y114" s="67"/>
      <c r="Z114" s="68"/>
      <c r="AA114" s="286"/>
      <c r="AB114" s="281"/>
      <c r="AD114" s="211"/>
      <c r="AE114" s="212"/>
      <c r="AF114" s="212"/>
      <c r="AG114" s="197"/>
      <c r="AH114" s="198"/>
    </row>
    <row r="115" spans="1:34" s="11" customFormat="1" ht="20.25" customHeight="1">
      <c r="A115" s="377"/>
      <c r="B115" s="378"/>
      <c r="C115" s="120"/>
      <c r="D115" s="163"/>
      <c r="E115" s="73"/>
      <c r="F115" s="251">
        <f t="shared" si="9"/>
        <v>0</v>
      </c>
      <c r="G115" s="65"/>
      <c r="H115" s="66"/>
      <c r="I115" s="67"/>
      <c r="J115" s="68"/>
      <c r="K115" s="65"/>
      <c r="L115" s="66"/>
      <c r="M115" s="67"/>
      <c r="N115" s="68"/>
      <c r="O115" s="65"/>
      <c r="P115" s="66"/>
      <c r="Q115" s="67"/>
      <c r="R115" s="68"/>
      <c r="S115" s="89"/>
      <c r="T115" s="66"/>
      <c r="U115" s="67"/>
      <c r="V115" s="68"/>
      <c r="W115" s="65"/>
      <c r="X115" s="66"/>
      <c r="Y115" s="67"/>
      <c r="Z115" s="68"/>
      <c r="AA115" s="289"/>
      <c r="AB115" s="281"/>
      <c r="AD115" s="211"/>
      <c r="AE115" s="212"/>
      <c r="AF115" s="212"/>
      <c r="AG115" s="197"/>
      <c r="AH115" s="198"/>
    </row>
    <row r="116" spans="1:28" ht="20.25" customHeight="1">
      <c r="A116" s="377"/>
      <c r="B116" s="378"/>
      <c r="C116" s="120"/>
      <c r="D116" s="166"/>
      <c r="E116" s="73"/>
      <c r="F116" s="251">
        <f t="shared" si="9"/>
        <v>0</v>
      </c>
      <c r="G116" s="65"/>
      <c r="H116" s="66"/>
      <c r="I116" s="67"/>
      <c r="J116" s="68"/>
      <c r="K116" s="65"/>
      <c r="L116" s="66"/>
      <c r="M116" s="67"/>
      <c r="N116" s="68"/>
      <c r="O116" s="65"/>
      <c r="P116" s="66"/>
      <c r="Q116" s="67"/>
      <c r="R116" s="68"/>
      <c r="S116" s="89"/>
      <c r="T116" s="66"/>
      <c r="U116" s="91"/>
      <c r="V116" s="68"/>
      <c r="W116" s="65"/>
      <c r="X116" s="66"/>
      <c r="Y116" s="67"/>
      <c r="Z116" s="68"/>
      <c r="AA116" s="288"/>
      <c r="AB116" s="281"/>
    </row>
    <row r="117" spans="1:28" ht="20.25" customHeight="1">
      <c r="A117" s="377"/>
      <c r="B117" s="378"/>
      <c r="C117" s="120"/>
      <c r="D117" s="166"/>
      <c r="E117" s="73"/>
      <c r="F117" s="251">
        <f aca="true" t="shared" si="10" ref="F117:F123">SUM(H117,J117,L117,N117,P117,R117,T117,V117,X117,Z117)</f>
        <v>0</v>
      </c>
      <c r="G117" s="65"/>
      <c r="H117" s="66"/>
      <c r="I117" s="67"/>
      <c r="J117" s="68"/>
      <c r="K117" s="65"/>
      <c r="L117" s="66"/>
      <c r="M117" s="67"/>
      <c r="N117" s="68"/>
      <c r="O117" s="65"/>
      <c r="P117" s="66"/>
      <c r="Q117" s="67"/>
      <c r="R117" s="68"/>
      <c r="S117" s="89"/>
      <c r="T117" s="66"/>
      <c r="U117" s="91"/>
      <c r="V117" s="68"/>
      <c r="W117" s="65"/>
      <c r="X117" s="66"/>
      <c r="Y117" s="67"/>
      <c r="Z117" s="68"/>
      <c r="AA117" s="286"/>
      <c r="AB117" s="281"/>
    </row>
    <row r="118" spans="1:34" s="11" customFormat="1" ht="20.25" customHeight="1">
      <c r="A118" s="377"/>
      <c r="B118" s="378"/>
      <c r="C118" s="127"/>
      <c r="D118" s="160"/>
      <c r="E118" s="73"/>
      <c r="F118" s="251">
        <f>SUM(H118,J118,L118,N118,P118,R118,T118,V118,X118,Z118)</f>
        <v>0</v>
      </c>
      <c r="G118" s="65"/>
      <c r="H118" s="66"/>
      <c r="I118" s="67"/>
      <c r="J118" s="68"/>
      <c r="K118" s="65"/>
      <c r="L118" s="66"/>
      <c r="M118" s="67"/>
      <c r="N118" s="68"/>
      <c r="O118" s="65"/>
      <c r="P118" s="66"/>
      <c r="Q118" s="67"/>
      <c r="R118" s="68"/>
      <c r="S118" s="65"/>
      <c r="T118" s="66"/>
      <c r="U118" s="67"/>
      <c r="V118" s="68"/>
      <c r="W118" s="65"/>
      <c r="X118" s="66"/>
      <c r="Y118" s="67"/>
      <c r="Z118" s="68"/>
      <c r="AA118" s="286"/>
      <c r="AB118" s="281"/>
      <c r="AD118" s="211"/>
      <c r="AE118" s="212"/>
      <c r="AF118" s="212"/>
      <c r="AG118" s="197"/>
      <c r="AH118" s="198"/>
    </row>
    <row r="119" spans="1:28" ht="20.25" customHeight="1">
      <c r="A119" s="377"/>
      <c r="B119" s="378"/>
      <c r="C119" s="120"/>
      <c r="D119" s="166"/>
      <c r="E119" s="73"/>
      <c r="F119" s="251">
        <f>SUM(H119,J119,L119,N119,P119,R119,T119,V119,X119,Z119)</f>
        <v>0</v>
      </c>
      <c r="G119" s="65"/>
      <c r="H119" s="66"/>
      <c r="I119" s="67"/>
      <c r="J119" s="68"/>
      <c r="K119" s="65"/>
      <c r="L119" s="66"/>
      <c r="M119" s="67"/>
      <c r="N119" s="68"/>
      <c r="O119" s="65"/>
      <c r="P119" s="66"/>
      <c r="Q119" s="67"/>
      <c r="R119" s="68"/>
      <c r="S119" s="89"/>
      <c r="T119" s="66"/>
      <c r="U119" s="91"/>
      <c r="V119" s="68"/>
      <c r="W119" s="65"/>
      <c r="X119" s="66"/>
      <c r="Y119" s="67"/>
      <c r="Z119" s="68"/>
      <c r="AA119" s="288"/>
      <c r="AB119" s="281"/>
    </row>
    <row r="120" spans="1:28" ht="20.25" customHeight="1" hidden="1">
      <c r="A120" s="377"/>
      <c r="B120" s="378"/>
      <c r="C120" s="120"/>
      <c r="D120" s="166"/>
      <c r="E120" s="73"/>
      <c r="F120" s="251">
        <f>SUM(H120,J120,L120,N120,P120,R120,T120,V120,X120,Z120)</f>
        <v>0</v>
      </c>
      <c r="G120" s="65"/>
      <c r="H120" s="66"/>
      <c r="I120" s="67"/>
      <c r="J120" s="68"/>
      <c r="K120" s="65"/>
      <c r="L120" s="66"/>
      <c r="M120" s="67"/>
      <c r="N120" s="68"/>
      <c r="O120" s="65"/>
      <c r="P120" s="66"/>
      <c r="Q120" s="67"/>
      <c r="R120" s="68"/>
      <c r="S120" s="89"/>
      <c r="T120" s="66"/>
      <c r="U120" s="91"/>
      <c r="V120" s="68"/>
      <c r="W120" s="65"/>
      <c r="X120" s="66"/>
      <c r="Y120" s="67"/>
      <c r="Z120" s="68"/>
      <c r="AA120" s="286"/>
      <c r="AB120" s="281"/>
    </row>
    <row r="121" spans="1:34" s="11" customFormat="1" ht="20.25" customHeight="1" hidden="1">
      <c r="A121" s="377"/>
      <c r="B121" s="378"/>
      <c r="C121" s="127"/>
      <c r="D121" s="160"/>
      <c r="E121" s="73"/>
      <c r="F121" s="251">
        <f t="shared" si="10"/>
        <v>0</v>
      </c>
      <c r="G121" s="65"/>
      <c r="H121" s="66"/>
      <c r="I121" s="67"/>
      <c r="J121" s="68"/>
      <c r="K121" s="65"/>
      <c r="L121" s="66"/>
      <c r="M121" s="67"/>
      <c r="N121" s="68"/>
      <c r="O121" s="65"/>
      <c r="P121" s="66"/>
      <c r="Q121" s="67"/>
      <c r="R121" s="68"/>
      <c r="S121" s="65"/>
      <c r="T121" s="66"/>
      <c r="U121" s="67"/>
      <c r="V121" s="68"/>
      <c r="W121" s="65"/>
      <c r="X121" s="66"/>
      <c r="Y121" s="67"/>
      <c r="Z121" s="68"/>
      <c r="AA121" s="286"/>
      <c r="AB121" s="281"/>
      <c r="AD121" s="211"/>
      <c r="AE121" s="212"/>
      <c r="AF121" s="212"/>
      <c r="AG121" s="197"/>
      <c r="AH121" s="198"/>
    </row>
    <row r="122" spans="1:28" ht="20.25" customHeight="1" hidden="1">
      <c r="A122" s="377"/>
      <c r="B122" s="378"/>
      <c r="C122" s="120"/>
      <c r="D122" s="166"/>
      <c r="E122" s="73"/>
      <c r="F122" s="251">
        <f t="shared" si="10"/>
        <v>0</v>
      </c>
      <c r="G122" s="65"/>
      <c r="H122" s="66"/>
      <c r="I122" s="67"/>
      <c r="J122" s="68"/>
      <c r="K122" s="65"/>
      <c r="L122" s="66"/>
      <c r="M122" s="67"/>
      <c r="N122" s="68"/>
      <c r="O122" s="65"/>
      <c r="P122" s="66"/>
      <c r="Q122" s="67"/>
      <c r="R122" s="68"/>
      <c r="S122" s="89"/>
      <c r="T122" s="66"/>
      <c r="U122" s="91"/>
      <c r="V122" s="68"/>
      <c r="W122" s="65"/>
      <c r="X122" s="66"/>
      <c r="Y122" s="67"/>
      <c r="Z122" s="68"/>
      <c r="AA122" s="288"/>
      <c r="AB122" s="281"/>
    </row>
    <row r="123" spans="1:34" s="11" customFormat="1" ht="20.25" customHeight="1" hidden="1">
      <c r="A123" s="377"/>
      <c r="B123" s="378"/>
      <c r="C123" s="127"/>
      <c r="D123" s="160"/>
      <c r="E123" s="73"/>
      <c r="F123" s="251">
        <f t="shared" si="10"/>
        <v>0</v>
      </c>
      <c r="G123" s="65"/>
      <c r="H123" s="66"/>
      <c r="I123" s="67"/>
      <c r="J123" s="68"/>
      <c r="K123" s="65"/>
      <c r="L123" s="66"/>
      <c r="M123" s="67"/>
      <c r="N123" s="68"/>
      <c r="O123" s="65"/>
      <c r="P123" s="66"/>
      <c r="Q123" s="67"/>
      <c r="R123" s="68"/>
      <c r="S123" s="65"/>
      <c r="T123" s="66"/>
      <c r="U123" s="67"/>
      <c r="V123" s="68"/>
      <c r="W123" s="65"/>
      <c r="X123" s="66"/>
      <c r="Y123" s="67"/>
      <c r="Z123" s="68"/>
      <c r="AA123" s="286"/>
      <c r="AB123" s="281"/>
      <c r="AD123" s="211"/>
      <c r="AE123" s="212"/>
      <c r="AF123" s="212"/>
      <c r="AG123" s="197"/>
      <c r="AH123" s="198"/>
    </row>
    <row r="124" spans="1:28" ht="20.25" customHeight="1" hidden="1">
      <c r="A124" s="377"/>
      <c r="B124" s="378"/>
      <c r="C124" s="120"/>
      <c r="D124" s="166"/>
      <c r="E124" s="73"/>
      <c r="F124" s="251">
        <f aca="true" t="shared" si="11" ref="F124:F130">SUM(H124,J124,L124,N124,P124,R124,T124,V124,X124,Z124)</f>
        <v>0</v>
      </c>
      <c r="G124" s="65"/>
      <c r="H124" s="66"/>
      <c r="I124" s="67"/>
      <c r="J124" s="68"/>
      <c r="K124" s="65"/>
      <c r="L124" s="66"/>
      <c r="M124" s="67"/>
      <c r="N124" s="68"/>
      <c r="O124" s="65"/>
      <c r="P124" s="66"/>
      <c r="Q124" s="67"/>
      <c r="R124" s="68"/>
      <c r="S124" s="89"/>
      <c r="T124" s="66"/>
      <c r="U124" s="91"/>
      <c r="V124" s="68"/>
      <c r="W124" s="65"/>
      <c r="X124" s="66"/>
      <c r="Y124" s="67"/>
      <c r="Z124" s="68"/>
      <c r="AA124" s="286"/>
      <c r="AB124" s="281"/>
    </row>
    <row r="125" spans="1:34" s="11" customFormat="1" ht="20.25" customHeight="1" hidden="1">
      <c r="A125" s="377"/>
      <c r="B125" s="378"/>
      <c r="C125" s="127"/>
      <c r="D125" s="160"/>
      <c r="E125" s="73"/>
      <c r="F125" s="251">
        <f t="shared" si="11"/>
        <v>0</v>
      </c>
      <c r="G125" s="65"/>
      <c r="H125" s="66"/>
      <c r="I125" s="67"/>
      <c r="J125" s="68"/>
      <c r="K125" s="65"/>
      <c r="L125" s="66"/>
      <c r="M125" s="67"/>
      <c r="N125" s="68"/>
      <c r="O125" s="65"/>
      <c r="P125" s="66"/>
      <c r="Q125" s="67"/>
      <c r="R125" s="68"/>
      <c r="S125" s="65"/>
      <c r="T125" s="66"/>
      <c r="U125" s="67"/>
      <c r="V125" s="68"/>
      <c r="W125" s="65"/>
      <c r="X125" s="66"/>
      <c r="Y125" s="67"/>
      <c r="Z125" s="68"/>
      <c r="AA125" s="305"/>
      <c r="AB125" s="306"/>
      <c r="AD125" s="211"/>
      <c r="AE125" s="212"/>
      <c r="AF125" s="212"/>
      <c r="AG125" s="197"/>
      <c r="AH125" s="198"/>
    </row>
    <row r="126" spans="1:28" ht="20.25" customHeight="1" hidden="1">
      <c r="A126" s="377"/>
      <c r="B126" s="378"/>
      <c r="C126" s="120"/>
      <c r="D126" s="166"/>
      <c r="E126" s="73"/>
      <c r="F126" s="251">
        <f t="shared" si="11"/>
        <v>0</v>
      </c>
      <c r="G126" s="65"/>
      <c r="H126" s="66"/>
      <c r="I126" s="67"/>
      <c r="J126" s="68"/>
      <c r="K126" s="65"/>
      <c r="L126" s="66"/>
      <c r="M126" s="67"/>
      <c r="N126" s="68"/>
      <c r="O126" s="65"/>
      <c r="P126" s="66"/>
      <c r="Q126" s="67"/>
      <c r="R126" s="68"/>
      <c r="S126" s="89"/>
      <c r="T126" s="66"/>
      <c r="U126" s="91"/>
      <c r="V126" s="68"/>
      <c r="W126" s="65"/>
      <c r="X126" s="66"/>
      <c r="Y126" s="67"/>
      <c r="Z126" s="68"/>
      <c r="AA126" s="307"/>
      <c r="AB126" s="306"/>
    </row>
    <row r="127" spans="1:28" ht="20.25" customHeight="1" hidden="1">
      <c r="A127" s="377"/>
      <c r="B127" s="378"/>
      <c r="C127" s="120"/>
      <c r="D127" s="166"/>
      <c r="E127" s="73"/>
      <c r="F127" s="251">
        <f t="shared" si="11"/>
        <v>0</v>
      </c>
      <c r="G127" s="65"/>
      <c r="H127" s="66"/>
      <c r="I127" s="67"/>
      <c r="J127" s="68"/>
      <c r="K127" s="65"/>
      <c r="L127" s="66"/>
      <c r="M127" s="67"/>
      <c r="N127" s="68"/>
      <c r="O127" s="65"/>
      <c r="P127" s="66"/>
      <c r="Q127" s="67"/>
      <c r="R127" s="68"/>
      <c r="S127" s="89"/>
      <c r="T127" s="66"/>
      <c r="U127" s="91"/>
      <c r="V127" s="68"/>
      <c r="W127" s="65"/>
      <c r="X127" s="66"/>
      <c r="Y127" s="67"/>
      <c r="Z127" s="68"/>
      <c r="AA127" s="305"/>
      <c r="AB127" s="306"/>
    </row>
    <row r="128" spans="1:34" s="11" customFormat="1" ht="20.25" customHeight="1" hidden="1">
      <c r="A128" s="377"/>
      <c r="B128" s="378"/>
      <c r="C128" s="127"/>
      <c r="D128" s="160"/>
      <c r="E128" s="73"/>
      <c r="F128" s="251">
        <f t="shared" si="11"/>
        <v>0</v>
      </c>
      <c r="G128" s="65"/>
      <c r="H128" s="66"/>
      <c r="I128" s="67"/>
      <c r="J128" s="68"/>
      <c r="K128" s="65"/>
      <c r="L128" s="66"/>
      <c r="M128" s="67"/>
      <c r="N128" s="68"/>
      <c r="O128" s="65"/>
      <c r="P128" s="66"/>
      <c r="Q128" s="67"/>
      <c r="R128" s="68"/>
      <c r="S128" s="65"/>
      <c r="T128" s="66"/>
      <c r="U128" s="67"/>
      <c r="V128" s="68"/>
      <c r="W128" s="65"/>
      <c r="X128" s="66"/>
      <c r="Y128" s="67"/>
      <c r="Z128" s="68"/>
      <c r="AA128" s="305"/>
      <c r="AB128" s="306"/>
      <c r="AD128" s="211"/>
      <c r="AE128" s="212"/>
      <c r="AF128" s="212"/>
      <c r="AG128" s="197"/>
      <c r="AH128" s="198"/>
    </row>
    <row r="129" spans="1:28" ht="20.25" customHeight="1" thickBot="1">
      <c r="A129" s="377"/>
      <c r="B129" s="378"/>
      <c r="C129" s="146"/>
      <c r="D129" s="167"/>
      <c r="E129" s="74"/>
      <c r="F129" s="252">
        <f t="shared" si="11"/>
        <v>0</v>
      </c>
      <c r="G129" s="89"/>
      <c r="H129" s="93"/>
      <c r="I129" s="85"/>
      <c r="J129" s="92"/>
      <c r="K129" s="89"/>
      <c r="L129" s="93"/>
      <c r="M129" s="85"/>
      <c r="N129" s="92"/>
      <c r="O129" s="89"/>
      <c r="P129" s="93"/>
      <c r="Q129" s="85"/>
      <c r="R129" s="92"/>
      <c r="S129" s="89"/>
      <c r="T129" s="93"/>
      <c r="U129" s="147"/>
      <c r="V129" s="92"/>
      <c r="W129" s="89"/>
      <c r="X129" s="93"/>
      <c r="Y129" s="85"/>
      <c r="Z129" s="92"/>
      <c r="AA129" s="311"/>
      <c r="AB129" s="312"/>
    </row>
    <row r="130" spans="1:34" s="11" customFormat="1" ht="20.25" customHeight="1">
      <c r="A130" s="157"/>
      <c r="B130" s="372" t="s">
        <v>266</v>
      </c>
      <c r="C130" s="149" t="s">
        <v>254</v>
      </c>
      <c r="D130" s="168"/>
      <c r="E130" s="72">
        <v>2</v>
      </c>
      <c r="F130" s="253">
        <f t="shared" si="11"/>
        <v>2</v>
      </c>
      <c r="G130" s="79"/>
      <c r="H130" s="86"/>
      <c r="I130" s="87"/>
      <c r="J130" s="80"/>
      <c r="K130" s="79"/>
      <c r="L130" s="86"/>
      <c r="M130" s="87">
        <v>2</v>
      </c>
      <c r="N130" s="80">
        <v>2</v>
      </c>
      <c r="O130" s="79"/>
      <c r="P130" s="86"/>
      <c r="Q130" s="87"/>
      <c r="R130" s="80"/>
      <c r="S130" s="79"/>
      <c r="T130" s="86"/>
      <c r="U130" s="87"/>
      <c r="V130" s="80"/>
      <c r="W130" s="79"/>
      <c r="X130" s="86"/>
      <c r="Y130" s="87"/>
      <c r="Z130" s="80"/>
      <c r="AA130" s="407"/>
      <c r="AB130" s="408"/>
      <c r="AD130" s="211"/>
      <c r="AE130" s="212"/>
      <c r="AF130" s="212"/>
      <c r="AG130" s="197"/>
      <c r="AH130" s="198"/>
    </row>
    <row r="131" spans="1:28" ht="20.25" customHeight="1">
      <c r="A131" s="157"/>
      <c r="B131" s="373"/>
      <c r="C131" s="120" t="s">
        <v>249</v>
      </c>
      <c r="D131" s="166"/>
      <c r="E131" s="73">
        <v>2</v>
      </c>
      <c r="F131" s="251">
        <f aca="true" t="shared" si="12" ref="F131:F147">SUM(H131,J131,L131,N131,P131,R131,T131,V131,X131,Z131)</f>
        <v>2</v>
      </c>
      <c r="G131" s="65"/>
      <c r="H131" s="66"/>
      <c r="I131" s="67"/>
      <c r="J131" s="68"/>
      <c r="K131" s="65"/>
      <c r="L131" s="66"/>
      <c r="M131" s="67"/>
      <c r="N131" s="68"/>
      <c r="O131" s="65">
        <v>2</v>
      </c>
      <c r="P131" s="66">
        <v>2</v>
      </c>
      <c r="Q131" s="67"/>
      <c r="R131" s="68"/>
      <c r="S131" s="89"/>
      <c r="T131" s="66"/>
      <c r="U131" s="91"/>
      <c r="V131" s="68"/>
      <c r="W131" s="65"/>
      <c r="X131" s="66"/>
      <c r="Y131" s="67"/>
      <c r="Z131" s="68"/>
      <c r="AA131" s="305"/>
      <c r="AB131" s="306"/>
    </row>
    <row r="132" spans="1:28" ht="20.25" customHeight="1">
      <c r="A132" s="157"/>
      <c r="B132" s="373"/>
      <c r="C132" s="120" t="s">
        <v>251</v>
      </c>
      <c r="D132" s="166"/>
      <c r="E132" s="73">
        <v>2</v>
      </c>
      <c r="F132" s="251">
        <f t="shared" si="12"/>
        <v>2</v>
      </c>
      <c r="G132" s="65"/>
      <c r="H132" s="66"/>
      <c r="I132" s="67"/>
      <c r="J132" s="68"/>
      <c r="K132" s="65"/>
      <c r="L132" s="66"/>
      <c r="M132" s="67"/>
      <c r="N132" s="68"/>
      <c r="O132" s="65"/>
      <c r="P132" s="66"/>
      <c r="Q132" s="67">
        <v>2</v>
      </c>
      <c r="R132" s="68">
        <v>2</v>
      </c>
      <c r="S132" s="89"/>
      <c r="T132" s="66"/>
      <c r="U132" s="91"/>
      <c r="V132" s="68"/>
      <c r="W132" s="65"/>
      <c r="X132" s="66"/>
      <c r="Y132" s="67"/>
      <c r="Z132" s="68"/>
      <c r="AA132" s="305"/>
      <c r="AB132" s="306"/>
    </row>
    <row r="133" spans="1:34" s="11" customFormat="1" ht="20.25" customHeight="1">
      <c r="A133" s="157"/>
      <c r="B133" s="373"/>
      <c r="C133" s="127" t="s">
        <v>247</v>
      </c>
      <c r="D133" s="160"/>
      <c r="E133" s="73">
        <v>2</v>
      </c>
      <c r="F133" s="251">
        <f t="shared" si="12"/>
        <v>2</v>
      </c>
      <c r="G133" s="65"/>
      <c r="H133" s="66"/>
      <c r="I133" s="67"/>
      <c r="J133" s="68"/>
      <c r="K133" s="65"/>
      <c r="L133" s="66"/>
      <c r="M133" s="67"/>
      <c r="N133" s="68"/>
      <c r="O133" s="65"/>
      <c r="P133" s="66"/>
      <c r="Q133" s="67">
        <v>2</v>
      </c>
      <c r="R133" s="68">
        <v>2</v>
      </c>
      <c r="S133" s="65"/>
      <c r="T133" s="66"/>
      <c r="U133" s="67"/>
      <c r="V133" s="68"/>
      <c r="W133" s="65"/>
      <c r="X133" s="66"/>
      <c r="Y133" s="67"/>
      <c r="Z133" s="68"/>
      <c r="AA133" s="305"/>
      <c r="AB133" s="306"/>
      <c r="AD133" s="211"/>
      <c r="AE133" s="212"/>
      <c r="AF133" s="212"/>
      <c r="AG133" s="197"/>
      <c r="AH133" s="198"/>
    </row>
    <row r="134" spans="1:28" ht="20.25" customHeight="1">
      <c r="A134" s="157"/>
      <c r="B134" s="373"/>
      <c r="C134" s="120" t="s">
        <v>248</v>
      </c>
      <c r="D134" s="166"/>
      <c r="E134" s="73">
        <v>2</v>
      </c>
      <c r="F134" s="251">
        <f t="shared" si="12"/>
        <v>2</v>
      </c>
      <c r="G134" s="65"/>
      <c r="H134" s="66"/>
      <c r="I134" s="67"/>
      <c r="J134" s="68"/>
      <c r="K134" s="65"/>
      <c r="L134" s="66"/>
      <c r="M134" s="67"/>
      <c r="N134" s="68"/>
      <c r="O134" s="65"/>
      <c r="P134" s="66"/>
      <c r="Q134" s="67"/>
      <c r="R134" s="68"/>
      <c r="S134" s="89">
        <v>2</v>
      </c>
      <c r="T134" s="66">
        <v>2</v>
      </c>
      <c r="U134" s="91"/>
      <c r="V134" s="68"/>
      <c r="W134" s="65"/>
      <c r="X134" s="66"/>
      <c r="Y134" s="67"/>
      <c r="Z134" s="68"/>
      <c r="AA134" s="305"/>
      <c r="AB134" s="306"/>
    </row>
    <row r="135" spans="1:34" s="11" customFormat="1" ht="20.25" customHeight="1">
      <c r="A135" s="157"/>
      <c r="B135" s="373"/>
      <c r="C135" s="127" t="s">
        <v>256</v>
      </c>
      <c r="D135" s="160"/>
      <c r="E135" s="73">
        <v>2</v>
      </c>
      <c r="F135" s="251">
        <f t="shared" si="12"/>
        <v>2</v>
      </c>
      <c r="G135" s="65"/>
      <c r="H135" s="66"/>
      <c r="I135" s="67"/>
      <c r="J135" s="68"/>
      <c r="K135" s="65"/>
      <c r="L135" s="66"/>
      <c r="M135" s="67"/>
      <c r="N135" s="68"/>
      <c r="O135" s="65"/>
      <c r="P135" s="66"/>
      <c r="Q135" s="67"/>
      <c r="R135" s="68"/>
      <c r="S135" s="65"/>
      <c r="T135" s="66"/>
      <c r="U135" s="67">
        <v>2</v>
      </c>
      <c r="V135" s="68">
        <v>2</v>
      </c>
      <c r="W135" s="65"/>
      <c r="X135" s="66"/>
      <c r="Y135" s="67"/>
      <c r="Z135" s="68"/>
      <c r="AA135" s="305"/>
      <c r="AB135" s="306"/>
      <c r="AD135" s="211"/>
      <c r="AE135" s="212"/>
      <c r="AF135" s="212"/>
      <c r="AG135" s="197"/>
      <c r="AH135" s="198"/>
    </row>
    <row r="136" spans="1:28" ht="20.25" customHeight="1">
      <c r="A136" s="157"/>
      <c r="B136" s="373"/>
      <c r="C136" s="120" t="s">
        <v>257</v>
      </c>
      <c r="D136" s="166"/>
      <c r="E136" s="73">
        <v>2</v>
      </c>
      <c r="F136" s="251">
        <f t="shared" si="12"/>
        <v>2</v>
      </c>
      <c r="G136" s="65"/>
      <c r="H136" s="66"/>
      <c r="I136" s="67"/>
      <c r="J136" s="68"/>
      <c r="K136" s="65"/>
      <c r="L136" s="66"/>
      <c r="M136" s="67"/>
      <c r="N136" s="68"/>
      <c r="O136" s="65"/>
      <c r="P136" s="66"/>
      <c r="Q136" s="67"/>
      <c r="R136" s="68"/>
      <c r="S136" s="89"/>
      <c r="T136" s="66"/>
      <c r="U136" s="91">
        <v>2</v>
      </c>
      <c r="V136" s="68">
        <v>2</v>
      </c>
      <c r="W136" s="65"/>
      <c r="X136" s="66"/>
      <c r="Y136" s="67"/>
      <c r="Z136" s="68"/>
      <c r="AA136" s="305"/>
      <c r="AB136" s="306"/>
    </row>
    <row r="137" spans="1:34" s="11" customFormat="1" ht="20.25" customHeight="1">
      <c r="A137" s="157"/>
      <c r="B137" s="373"/>
      <c r="C137" s="127" t="s">
        <v>252</v>
      </c>
      <c r="D137" s="160"/>
      <c r="E137" s="73">
        <v>2</v>
      </c>
      <c r="F137" s="251">
        <f>SUM(H137,J137,L137,N137,P137,R137,T137,V137,X137,Z137)</f>
        <v>0</v>
      </c>
      <c r="G137" s="65"/>
      <c r="H137" s="66"/>
      <c r="I137" s="67"/>
      <c r="J137" s="68"/>
      <c r="K137" s="65"/>
      <c r="L137" s="66"/>
      <c r="M137" s="67"/>
      <c r="N137" s="68"/>
      <c r="O137" s="65"/>
      <c r="P137" s="66"/>
      <c r="Q137" s="67"/>
      <c r="R137" s="68"/>
      <c r="S137" s="65"/>
      <c r="T137" s="66"/>
      <c r="U137" s="67"/>
      <c r="V137" s="68"/>
      <c r="W137" s="65"/>
      <c r="X137" s="66"/>
      <c r="Y137" s="67"/>
      <c r="Z137" s="68"/>
      <c r="AA137" s="305"/>
      <c r="AB137" s="306"/>
      <c r="AD137" s="211"/>
      <c r="AE137" s="212"/>
      <c r="AF137" s="212"/>
      <c r="AG137" s="197"/>
      <c r="AH137" s="198"/>
    </row>
    <row r="138" spans="1:28" ht="20.25" customHeight="1">
      <c r="A138" s="157"/>
      <c r="B138" s="373"/>
      <c r="C138" s="120" t="s">
        <v>258</v>
      </c>
      <c r="D138" s="166"/>
      <c r="E138" s="73">
        <v>2</v>
      </c>
      <c r="F138" s="251">
        <f>SUM(H138,J138,L138,N138,P138,R138,T138,V138,X138,Z138)</f>
        <v>0</v>
      </c>
      <c r="G138" s="65"/>
      <c r="H138" s="66"/>
      <c r="I138" s="67"/>
      <c r="J138" s="68"/>
      <c r="K138" s="65"/>
      <c r="L138" s="66"/>
      <c r="M138" s="67"/>
      <c r="N138" s="68"/>
      <c r="O138" s="65"/>
      <c r="P138" s="66"/>
      <c r="Q138" s="67"/>
      <c r="R138" s="68"/>
      <c r="S138" s="89"/>
      <c r="T138" s="66"/>
      <c r="U138" s="91"/>
      <c r="V138" s="68"/>
      <c r="W138" s="65"/>
      <c r="X138" s="66"/>
      <c r="Y138" s="67"/>
      <c r="Z138" s="68"/>
      <c r="AA138" s="305"/>
      <c r="AB138" s="306"/>
    </row>
    <row r="139" spans="1:34" s="11" customFormat="1" ht="20.25" customHeight="1">
      <c r="A139" s="157"/>
      <c r="B139" s="373"/>
      <c r="C139" s="127" t="s">
        <v>259</v>
      </c>
      <c r="D139" s="160"/>
      <c r="E139" s="73">
        <v>2</v>
      </c>
      <c r="F139" s="251">
        <f>SUM(H139,J139,L139,N139,P139,R139,T139,V139,X139,Z139)</f>
        <v>0</v>
      </c>
      <c r="G139" s="65"/>
      <c r="H139" s="66"/>
      <c r="I139" s="67"/>
      <c r="J139" s="68"/>
      <c r="K139" s="65"/>
      <c r="L139" s="66"/>
      <c r="M139" s="67"/>
      <c r="N139" s="68"/>
      <c r="O139" s="65"/>
      <c r="P139" s="66"/>
      <c r="Q139" s="67"/>
      <c r="R139" s="68"/>
      <c r="S139" s="65"/>
      <c r="T139" s="66"/>
      <c r="U139" s="67"/>
      <c r="V139" s="68"/>
      <c r="W139" s="65"/>
      <c r="X139" s="66"/>
      <c r="Y139" s="67"/>
      <c r="Z139" s="68"/>
      <c r="AA139" s="305"/>
      <c r="AB139" s="306"/>
      <c r="AD139" s="211"/>
      <c r="AE139" s="212"/>
      <c r="AF139" s="212"/>
      <c r="AG139" s="197"/>
      <c r="AH139" s="198"/>
    </row>
    <row r="140" spans="1:34" s="11" customFormat="1" ht="20.25" customHeight="1">
      <c r="A140" s="157"/>
      <c r="B140" s="373"/>
      <c r="C140" s="127"/>
      <c r="D140" s="160"/>
      <c r="E140" s="73"/>
      <c r="F140" s="251">
        <f t="shared" si="12"/>
        <v>0</v>
      </c>
      <c r="G140" s="65"/>
      <c r="H140" s="66"/>
      <c r="I140" s="67"/>
      <c r="J140" s="68"/>
      <c r="K140" s="65"/>
      <c r="L140" s="66"/>
      <c r="M140" s="67"/>
      <c r="N140" s="68"/>
      <c r="O140" s="65"/>
      <c r="P140" s="66"/>
      <c r="Q140" s="67"/>
      <c r="R140" s="68"/>
      <c r="S140" s="65"/>
      <c r="T140" s="66"/>
      <c r="U140" s="67"/>
      <c r="V140" s="68"/>
      <c r="W140" s="65"/>
      <c r="X140" s="66"/>
      <c r="Y140" s="67"/>
      <c r="Z140" s="68"/>
      <c r="AA140" s="305"/>
      <c r="AB140" s="306"/>
      <c r="AD140" s="211"/>
      <c r="AE140" s="212"/>
      <c r="AF140" s="212"/>
      <c r="AG140" s="197"/>
      <c r="AH140" s="198"/>
    </row>
    <row r="141" spans="1:28" ht="20.25" customHeight="1">
      <c r="A141" s="157"/>
      <c r="B141" s="373"/>
      <c r="C141" s="120"/>
      <c r="D141" s="166"/>
      <c r="E141" s="73"/>
      <c r="F141" s="251">
        <f t="shared" si="12"/>
        <v>0</v>
      </c>
      <c r="G141" s="65"/>
      <c r="H141" s="66"/>
      <c r="I141" s="67"/>
      <c r="J141" s="68"/>
      <c r="K141" s="65"/>
      <c r="L141" s="66"/>
      <c r="M141" s="67"/>
      <c r="N141" s="68"/>
      <c r="O141" s="65"/>
      <c r="P141" s="66"/>
      <c r="Q141" s="67"/>
      <c r="R141" s="68"/>
      <c r="S141" s="89"/>
      <c r="T141" s="66"/>
      <c r="U141" s="91"/>
      <c r="V141" s="68"/>
      <c r="W141" s="65"/>
      <c r="X141" s="66"/>
      <c r="Y141" s="67"/>
      <c r="Z141" s="68"/>
      <c r="AA141" s="305"/>
      <c r="AB141" s="306"/>
    </row>
    <row r="142" spans="1:34" s="11" customFormat="1" ht="20.25" customHeight="1">
      <c r="A142" s="157"/>
      <c r="B142" s="373"/>
      <c r="C142" s="127"/>
      <c r="D142" s="160"/>
      <c r="E142" s="73"/>
      <c r="F142" s="251">
        <f>SUM(H142,J142,L142,N142,P142,R142,T142,V142,X142,Z142)</f>
        <v>0</v>
      </c>
      <c r="G142" s="65"/>
      <c r="H142" s="66"/>
      <c r="I142" s="67"/>
      <c r="J142" s="68"/>
      <c r="K142" s="65"/>
      <c r="L142" s="66"/>
      <c r="M142" s="67"/>
      <c r="N142" s="68"/>
      <c r="O142" s="65"/>
      <c r="P142" s="66"/>
      <c r="Q142" s="67"/>
      <c r="R142" s="68"/>
      <c r="S142" s="65"/>
      <c r="T142" s="66"/>
      <c r="U142" s="67"/>
      <c r="V142" s="68"/>
      <c r="W142" s="65"/>
      <c r="X142" s="66"/>
      <c r="Y142" s="67"/>
      <c r="Z142" s="68"/>
      <c r="AA142" s="305"/>
      <c r="AB142" s="306"/>
      <c r="AD142" s="211"/>
      <c r="AE142" s="212"/>
      <c r="AF142" s="212"/>
      <c r="AG142" s="197"/>
      <c r="AH142" s="198"/>
    </row>
    <row r="143" spans="1:28" ht="20.25" customHeight="1" thickBot="1">
      <c r="A143" s="157"/>
      <c r="B143" s="379"/>
      <c r="C143" s="121"/>
      <c r="D143" s="169"/>
      <c r="E143" s="150"/>
      <c r="F143" s="254">
        <f>SUM(H143,J143,L143,N143,P143,R143,T143,V143,X143,Z143)</f>
        <v>0</v>
      </c>
      <c r="G143" s="151"/>
      <c r="H143" s="152"/>
      <c r="I143" s="153"/>
      <c r="J143" s="154"/>
      <c r="K143" s="151"/>
      <c r="L143" s="152"/>
      <c r="M143" s="153"/>
      <c r="N143" s="154"/>
      <c r="O143" s="151"/>
      <c r="P143" s="152"/>
      <c r="Q143" s="153"/>
      <c r="R143" s="154"/>
      <c r="S143" s="151"/>
      <c r="T143" s="152"/>
      <c r="U143" s="155"/>
      <c r="V143" s="154"/>
      <c r="W143" s="151"/>
      <c r="X143" s="152"/>
      <c r="Y143" s="153"/>
      <c r="Z143" s="154"/>
      <c r="AA143" s="308"/>
      <c r="AB143" s="309"/>
    </row>
    <row r="144" spans="1:28" ht="20.25" customHeight="1">
      <c r="A144" s="157"/>
      <c r="B144" s="372" t="s">
        <v>265</v>
      </c>
      <c r="C144" s="119" t="s">
        <v>260</v>
      </c>
      <c r="D144" s="170"/>
      <c r="E144" s="94">
        <v>2</v>
      </c>
      <c r="F144" s="250">
        <f>SUM(H144,J144,L144,N144,P144,R144,T144,V144,X144,Z144)</f>
        <v>2</v>
      </c>
      <c r="G144" s="82"/>
      <c r="H144" s="83"/>
      <c r="I144" s="84"/>
      <c r="J144" s="81"/>
      <c r="K144" s="82"/>
      <c r="L144" s="83"/>
      <c r="M144" s="84">
        <v>2</v>
      </c>
      <c r="N144" s="81">
        <v>2</v>
      </c>
      <c r="O144" s="82"/>
      <c r="P144" s="83"/>
      <c r="Q144" s="84"/>
      <c r="R144" s="81"/>
      <c r="S144" s="70"/>
      <c r="T144" s="83"/>
      <c r="U144" s="148"/>
      <c r="V144" s="81"/>
      <c r="W144" s="82"/>
      <c r="X144" s="83"/>
      <c r="Y144" s="84"/>
      <c r="Z144" s="81"/>
      <c r="AA144" s="310"/>
      <c r="AB144" s="302"/>
    </row>
    <row r="145" spans="1:34" s="11" customFormat="1" ht="20.25" customHeight="1">
      <c r="A145" s="157"/>
      <c r="B145" s="373"/>
      <c r="C145" s="127" t="s">
        <v>261</v>
      </c>
      <c r="D145" s="160"/>
      <c r="E145" s="73">
        <v>2</v>
      </c>
      <c r="F145" s="251">
        <f>SUM(H145,J145,L145,N145,P145,R145,T145,V145,X145,Z145)</f>
        <v>2</v>
      </c>
      <c r="G145" s="65"/>
      <c r="H145" s="66"/>
      <c r="I145" s="67"/>
      <c r="J145" s="68"/>
      <c r="K145" s="65"/>
      <c r="L145" s="66"/>
      <c r="M145" s="67"/>
      <c r="N145" s="68"/>
      <c r="O145" s="65">
        <v>2</v>
      </c>
      <c r="P145" s="66">
        <v>2</v>
      </c>
      <c r="Q145" s="67"/>
      <c r="R145" s="68"/>
      <c r="S145" s="65"/>
      <c r="T145" s="66"/>
      <c r="U145" s="67"/>
      <c r="V145" s="68"/>
      <c r="W145" s="65"/>
      <c r="X145" s="66"/>
      <c r="Y145" s="67"/>
      <c r="Z145" s="68"/>
      <c r="AA145" s="305"/>
      <c r="AB145" s="306"/>
      <c r="AD145" s="211"/>
      <c r="AE145" s="212"/>
      <c r="AF145" s="212"/>
      <c r="AG145" s="197"/>
      <c r="AH145" s="198"/>
    </row>
    <row r="146" spans="1:28" ht="20.25" customHeight="1">
      <c r="A146" s="157"/>
      <c r="B146" s="373"/>
      <c r="C146" s="120" t="s">
        <v>250</v>
      </c>
      <c r="D146" s="166"/>
      <c r="E146" s="73">
        <v>2</v>
      </c>
      <c r="F146" s="251">
        <f>SUM(H146,J146,L146,N146,P146,R146,T146,V146,X146,Z146)</f>
        <v>2</v>
      </c>
      <c r="G146" s="65"/>
      <c r="H146" s="66"/>
      <c r="I146" s="67"/>
      <c r="J146" s="68"/>
      <c r="K146" s="65"/>
      <c r="L146" s="66"/>
      <c r="M146" s="67"/>
      <c r="N146" s="68"/>
      <c r="O146" s="65"/>
      <c r="P146" s="66"/>
      <c r="Q146" s="67">
        <v>2</v>
      </c>
      <c r="R146" s="68">
        <v>2</v>
      </c>
      <c r="S146" s="89"/>
      <c r="T146" s="66"/>
      <c r="U146" s="91"/>
      <c r="V146" s="68"/>
      <c r="W146" s="65"/>
      <c r="X146" s="66"/>
      <c r="Y146" s="67"/>
      <c r="Z146" s="68"/>
      <c r="AA146" s="305"/>
      <c r="AB146" s="306"/>
    </row>
    <row r="147" spans="1:34" s="11" customFormat="1" ht="20.25" customHeight="1">
      <c r="A147" s="157"/>
      <c r="B147" s="373"/>
      <c r="C147" s="127" t="s">
        <v>262</v>
      </c>
      <c r="D147" s="160"/>
      <c r="E147" s="73">
        <v>2</v>
      </c>
      <c r="F147" s="251">
        <f t="shared" si="12"/>
        <v>2</v>
      </c>
      <c r="G147" s="65"/>
      <c r="H147" s="66"/>
      <c r="I147" s="67"/>
      <c r="J147" s="68"/>
      <c r="K147" s="65"/>
      <c r="L147" s="66"/>
      <c r="M147" s="67"/>
      <c r="N147" s="68"/>
      <c r="O147" s="65"/>
      <c r="P147" s="66"/>
      <c r="Q147" s="67">
        <v>2</v>
      </c>
      <c r="R147" s="68">
        <v>2</v>
      </c>
      <c r="S147" s="65"/>
      <c r="T147" s="66"/>
      <c r="U147" s="67"/>
      <c r="V147" s="68"/>
      <c r="W147" s="65"/>
      <c r="X147" s="66"/>
      <c r="Y147" s="67"/>
      <c r="Z147" s="68"/>
      <c r="AA147" s="305"/>
      <c r="AB147" s="306"/>
      <c r="AD147" s="211"/>
      <c r="AE147" s="212"/>
      <c r="AF147" s="212"/>
      <c r="AG147" s="197"/>
      <c r="AH147" s="198"/>
    </row>
    <row r="148" spans="1:28" ht="20.25" customHeight="1">
      <c r="A148" s="157"/>
      <c r="B148" s="373"/>
      <c r="C148" s="120" t="s">
        <v>253</v>
      </c>
      <c r="D148" s="166"/>
      <c r="E148" s="73">
        <v>2</v>
      </c>
      <c r="F148" s="251">
        <f aca="true" t="shared" si="13" ref="F148:F155">SUM(H148,J148,L148,N148,P148,R148,T148,V148,X148,Z148)</f>
        <v>2</v>
      </c>
      <c r="G148" s="65"/>
      <c r="H148" s="66"/>
      <c r="I148" s="67"/>
      <c r="J148" s="68"/>
      <c r="K148" s="65"/>
      <c r="L148" s="66"/>
      <c r="M148" s="67"/>
      <c r="N148" s="68"/>
      <c r="O148" s="65"/>
      <c r="P148" s="66"/>
      <c r="Q148" s="67"/>
      <c r="R148" s="68"/>
      <c r="S148" s="89">
        <v>2</v>
      </c>
      <c r="T148" s="66">
        <v>2</v>
      </c>
      <c r="U148" s="91"/>
      <c r="V148" s="68"/>
      <c r="W148" s="65"/>
      <c r="X148" s="66"/>
      <c r="Y148" s="67"/>
      <c r="Z148" s="68"/>
      <c r="AA148" s="305"/>
      <c r="AB148" s="306"/>
    </row>
    <row r="149" spans="1:28" ht="20.25" customHeight="1">
      <c r="A149" s="157"/>
      <c r="B149" s="373"/>
      <c r="C149" s="120" t="s">
        <v>263</v>
      </c>
      <c r="D149" s="166"/>
      <c r="E149" s="73">
        <v>2</v>
      </c>
      <c r="F149" s="251">
        <f t="shared" si="13"/>
        <v>0</v>
      </c>
      <c r="G149" s="65"/>
      <c r="H149" s="66"/>
      <c r="I149" s="67"/>
      <c r="J149" s="68"/>
      <c r="K149" s="65"/>
      <c r="L149" s="66"/>
      <c r="M149" s="67"/>
      <c r="N149" s="68"/>
      <c r="O149" s="65"/>
      <c r="P149" s="66"/>
      <c r="Q149" s="67"/>
      <c r="R149" s="68"/>
      <c r="S149" s="89"/>
      <c r="T149" s="66"/>
      <c r="U149" s="91"/>
      <c r="V149" s="68"/>
      <c r="W149" s="65"/>
      <c r="X149" s="66"/>
      <c r="Y149" s="67"/>
      <c r="Z149" s="68"/>
      <c r="AA149" s="305"/>
      <c r="AB149" s="306"/>
    </row>
    <row r="150" spans="1:34" s="11" customFormat="1" ht="20.25" customHeight="1">
      <c r="A150" s="157"/>
      <c r="B150" s="373"/>
      <c r="C150" s="127" t="s">
        <v>255</v>
      </c>
      <c r="D150" s="160"/>
      <c r="E150" s="73">
        <v>2</v>
      </c>
      <c r="F150" s="251">
        <f t="shared" si="13"/>
        <v>0</v>
      </c>
      <c r="G150" s="65"/>
      <c r="H150" s="66"/>
      <c r="I150" s="67"/>
      <c r="J150" s="68"/>
      <c r="K150" s="65"/>
      <c r="L150" s="66"/>
      <c r="M150" s="67"/>
      <c r="N150" s="68"/>
      <c r="O150" s="65"/>
      <c r="P150" s="66"/>
      <c r="Q150" s="67"/>
      <c r="R150" s="68"/>
      <c r="S150" s="65"/>
      <c r="T150" s="66"/>
      <c r="U150" s="67"/>
      <c r="V150" s="68"/>
      <c r="W150" s="65"/>
      <c r="X150" s="66"/>
      <c r="Y150" s="67"/>
      <c r="Z150" s="68"/>
      <c r="AA150" s="305"/>
      <c r="AB150" s="306"/>
      <c r="AD150" s="211"/>
      <c r="AE150" s="212"/>
      <c r="AF150" s="212"/>
      <c r="AG150" s="197"/>
      <c r="AH150" s="198"/>
    </row>
    <row r="151" spans="1:28" ht="20.25" customHeight="1">
      <c r="A151" s="157"/>
      <c r="B151" s="373"/>
      <c r="C151" s="120" t="s">
        <v>264</v>
      </c>
      <c r="D151" s="166"/>
      <c r="E151" s="73">
        <v>2</v>
      </c>
      <c r="F151" s="251">
        <f t="shared" si="13"/>
        <v>0</v>
      </c>
      <c r="G151" s="65"/>
      <c r="H151" s="66"/>
      <c r="I151" s="67"/>
      <c r="J151" s="68"/>
      <c r="K151" s="65"/>
      <c r="L151" s="66"/>
      <c r="M151" s="67"/>
      <c r="N151" s="68"/>
      <c r="O151" s="65"/>
      <c r="P151" s="66"/>
      <c r="Q151" s="67"/>
      <c r="R151" s="68"/>
      <c r="S151" s="89"/>
      <c r="T151" s="66"/>
      <c r="U151" s="91"/>
      <c r="V151" s="68"/>
      <c r="W151" s="65"/>
      <c r="X151" s="66"/>
      <c r="Y151" s="67"/>
      <c r="Z151" s="68"/>
      <c r="AA151" s="305"/>
      <c r="AB151" s="306"/>
    </row>
    <row r="152" spans="1:28" ht="20.25" customHeight="1">
      <c r="A152" s="157"/>
      <c r="B152" s="373"/>
      <c r="C152" s="120"/>
      <c r="D152" s="166"/>
      <c r="E152" s="73"/>
      <c r="F152" s="251">
        <f t="shared" si="13"/>
        <v>0</v>
      </c>
      <c r="G152" s="65"/>
      <c r="H152" s="66"/>
      <c r="I152" s="67"/>
      <c r="J152" s="68"/>
      <c r="K152" s="65"/>
      <c r="L152" s="66"/>
      <c r="M152" s="67"/>
      <c r="N152" s="68"/>
      <c r="O152" s="65"/>
      <c r="P152" s="66"/>
      <c r="Q152" s="67"/>
      <c r="R152" s="68"/>
      <c r="S152" s="89"/>
      <c r="T152" s="66"/>
      <c r="U152" s="91"/>
      <c r="V152" s="68"/>
      <c r="W152" s="65"/>
      <c r="X152" s="66"/>
      <c r="Y152" s="67"/>
      <c r="Z152" s="68"/>
      <c r="AA152" s="305"/>
      <c r="AB152" s="306"/>
    </row>
    <row r="153" spans="1:28" ht="20.25" customHeight="1">
      <c r="A153" s="157"/>
      <c r="B153" s="373"/>
      <c r="C153" s="120"/>
      <c r="D153" s="166"/>
      <c r="E153" s="73"/>
      <c r="F153" s="251">
        <f t="shared" si="13"/>
        <v>0</v>
      </c>
      <c r="G153" s="65"/>
      <c r="H153" s="66"/>
      <c r="I153" s="67"/>
      <c r="J153" s="68"/>
      <c r="K153" s="65"/>
      <c r="L153" s="66"/>
      <c r="M153" s="67"/>
      <c r="N153" s="68"/>
      <c r="O153" s="65"/>
      <c r="P153" s="66"/>
      <c r="Q153" s="67"/>
      <c r="R153" s="68"/>
      <c r="S153" s="89"/>
      <c r="T153" s="66"/>
      <c r="U153" s="91"/>
      <c r="V153" s="68"/>
      <c r="W153" s="65"/>
      <c r="X153" s="66"/>
      <c r="Y153" s="67"/>
      <c r="Z153" s="68"/>
      <c r="AA153" s="305"/>
      <c r="AB153" s="306"/>
    </row>
    <row r="154" spans="1:34" s="11" customFormat="1" ht="20.25" customHeight="1">
      <c r="A154" s="157"/>
      <c r="B154" s="373"/>
      <c r="C154" s="127"/>
      <c r="D154" s="160"/>
      <c r="E154" s="73"/>
      <c r="F154" s="251">
        <f t="shared" si="13"/>
        <v>0</v>
      </c>
      <c r="G154" s="65"/>
      <c r="H154" s="66"/>
      <c r="I154" s="67"/>
      <c r="J154" s="68"/>
      <c r="K154" s="65"/>
      <c r="L154" s="66"/>
      <c r="M154" s="67"/>
      <c r="N154" s="68"/>
      <c r="O154" s="65"/>
      <c r="P154" s="66"/>
      <c r="Q154" s="67"/>
      <c r="R154" s="68"/>
      <c r="S154" s="65"/>
      <c r="T154" s="66"/>
      <c r="U154" s="67"/>
      <c r="V154" s="68"/>
      <c r="W154" s="65"/>
      <c r="X154" s="66"/>
      <c r="Y154" s="67"/>
      <c r="Z154" s="68"/>
      <c r="AA154" s="305"/>
      <c r="AB154" s="306"/>
      <c r="AD154" s="211"/>
      <c r="AE154" s="212"/>
      <c r="AF154" s="212"/>
      <c r="AG154" s="197"/>
      <c r="AH154" s="198"/>
    </row>
    <row r="155" spans="1:34" s="11" customFormat="1" ht="20.25" customHeight="1" thickBot="1">
      <c r="A155" s="157"/>
      <c r="B155" s="374"/>
      <c r="C155" s="145"/>
      <c r="D155" s="171"/>
      <c r="E155" s="74"/>
      <c r="F155" s="251">
        <f t="shared" si="13"/>
        <v>0</v>
      </c>
      <c r="G155" s="89"/>
      <c r="H155" s="93"/>
      <c r="I155" s="85"/>
      <c r="J155" s="92"/>
      <c r="K155" s="89"/>
      <c r="L155" s="93"/>
      <c r="M155" s="85"/>
      <c r="N155" s="92"/>
      <c r="O155" s="89"/>
      <c r="P155" s="93"/>
      <c r="Q155" s="85"/>
      <c r="R155" s="92"/>
      <c r="S155" s="89"/>
      <c r="T155" s="93"/>
      <c r="U155" s="85"/>
      <c r="V155" s="92"/>
      <c r="W155" s="89"/>
      <c r="X155" s="93"/>
      <c r="Y155" s="85"/>
      <c r="Z155" s="92"/>
      <c r="AA155" s="305"/>
      <c r="AB155" s="306"/>
      <c r="AD155" s="211"/>
      <c r="AE155" s="212"/>
      <c r="AF155" s="212"/>
      <c r="AG155" s="197"/>
      <c r="AH155" s="198"/>
    </row>
    <row r="156" spans="1:43" ht="20.25" customHeight="1" thickBot="1" thickTop="1">
      <c r="A156" s="409"/>
      <c r="B156" s="410"/>
      <c r="C156" s="366" t="s">
        <v>30</v>
      </c>
      <c r="D156" s="367"/>
      <c r="E156" s="243">
        <f aca="true" t="shared" si="14" ref="E156:Z156">SUM(E97:E155)</f>
        <v>66</v>
      </c>
      <c r="F156" s="244">
        <f t="shared" si="14"/>
        <v>48</v>
      </c>
      <c r="G156" s="243">
        <f t="shared" si="14"/>
        <v>2</v>
      </c>
      <c r="H156" s="245">
        <f t="shared" si="14"/>
        <v>2</v>
      </c>
      <c r="I156" s="246">
        <f t="shared" si="14"/>
        <v>0</v>
      </c>
      <c r="J156" s="247">
        <f t="shared" si="14"/>
        <v>0</v>
      </c>
      <c r="K156" s="243">
        <f t="shared" si="14"/>
        <v>4</v>
      </c>
      <c r="L156" s="245">
        <f t="shared" si="14"/>
        <v>4</v>
      </c>
      <c r="M156" s="246">
        <f t="shared" si="14"/>
        <v>6</v>
      </c>
      <c r="N156" s="247">
        <f t="shared" si="14"/>
        <v>6</v>
      </c>
      <c r="O156" s="243">
        <f t="shared" si="14"/>
        <v>8</v>
      </c>
      <c r="P156" s="245">
        <f t="shared" si="14"/>
        <v>8</v>
      </c>
      <c r="Q156" s="246">
        <f t="shared" si="14"/>
        <v>12</v>
      </c>
      <c r="R156" s="247">
        <f t="shared" si="14"/>
        <v>12</v>
      </c>
      <c r="S156" s="243">
        <f t="shared" si="14"/>
        <v>8</v>
      </c>
      <c r="T156" s="245">
        <f t="shared" si="14"/>
        <v>8</v>
      </c>
      <c r="U156" s="246">
        <f t="shared" si="14"/>
        <v>8</v>
      </c>
      <c r="V156" s="247">
        <f t="shared" si="14"/>
        <v>8</v>
      </c>
      <c r="W156" s="243">
        <f t="shared" si="14"/>
        <v>0</v>
      </c>
      <c r="X156" s="245">
        <f t="shared" si="14"/>
        <v>0</v>
      </c>
      <c r="Y156" s="246">
        <f t="shared" si="14"/>
        <v>0</v>
      </c>
      <c r="Z156" s="247">
        <f t="shared" si="14"/>
        <v>0</v>
      </c>
      <c r="AA156" s="299" t="str">
        <f>"(專業科目選修至少"&amp;E156&amp;"學分)"</f>
        <v>(專業科目選修至少66學分)</v>
      </c>
      <c r="AB156" s="300"/>
      <c r="AC156" s="4"/>
      <c r="AD156" s="213"/>
      <c r="AE156" s="214"/>
      <c r="AF156" s="214"/>
      <c r="AG156" s="200"/>
      <c r="AH156" s="201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ht="20.25" customHeight="1" thickBot="1" thickTop="1">
      <c r="A157" s="363" t="s">
        <v>107</v>
      </c>
      <c r="B157" s="364"/>
      <c r="C157" s="364"/>
      <c r="D157" s="365"/>
      <c r="E157" s="248">
        <f>AA158-E95-E35-E34</f>
        <v>48</v>
      </c>
      <c r="F157" s="249">
        <f>H157+J157+L157+N157+P157+R157+T157+V157+X157+Z157</f>
        <v>48</v>
      </c>
      <c r="G157" s="135">
        <v>2</v>
      </c>
      <c r="H157" s="136">
        <v>2</v>
      </c>
      <c r="I157" s="137">
        <v>0</v>
      </c>
      <c r="J157" s="138">
        <v>0</v>
      </c>
      <c r="K157" s="135">
        <v>4</v>
      </c>
      <c r="L157" s="136">
        <v>4</v>
      </c>
      <c r="M157" s="137">
        <v>6</v>
      </c>
      <c r="N157" s="138">
        <v>6</v>
      </c>
      <c r="O157" s="135">
        <v>8</v>
      </c>
      <c r="P157" s="136">
        <v>8</v>
      </c>
      <c r="Q157" s="137">
        <v>12</v>
      </c>
      <c r="R157" s="138">
        <v>12</v>
      </c>
      <c r="S157" s="135">
        <v>8</v>
      </c>
      <c r="T157" s="136">
        <v>8</v>
      </c>
      <c r="U157" s="137">
        <v>8</v>
      </c>
      <c r="V157" s="138">
        <v>8</v>
      </c>
      <c r="W157" s="135">
        <v>0</v>
      </c>
      <c r="X157" s="136">
        <v>0</v>
      </c>
      <c r="Y157" s="137">
        <v>0</v>
      </c>
      <c r="Z157" s="139">
        <v>0</v>
      </c>
      <c r="AA157" s="301"/>
      <c r="AB157" s="291"/>
      <c r="AC157" s="4"/>
      <c r="AD157" s="213"/>
      <c r="AE157" s="214"/>
      <c r="AF157" s="214"/>
      <c r="AG157" s="200"/>
      <c r="AH157" s="201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29" ht="38.25" customHeight="1" thickBot="1">
      <c r="A158" s="411" t="s">
        <v>32</v>
      </c>
      <c r="B158" s="412"/>
      <c r="C158" s="412"/>
      <c r="D158" s="413"/>
      <c r="E158" s="238">
        <f>E34+E35+E95+G157+I157+K157+M157+O157+Q157+S157+U157+W157+Y157</f>
        <v>220</v>
      </c>
      <c r="F158" s="239">
        <f aca="true" t="shared" si="15" ref="F158:Z158">F34+F35+F95+F157</f>
        <v>270</v>
      </c>
      <c r="G158" s="240">
        <f t="shared" si="15"/>
        <v>28</v>
      </c>
      <c r="H158" s="241">
        <f t="shared" si="15"/>
        <v>29</v>
      </c>
      <c r="I158" s="242">
        <f t="shared" si="15"/>
        <v>28</v>
      </c>
      <c r="J158" s="241">
        <f t="shared" si="15"/>
        <v>29</v>
      </c>
      <c r="K158" s="240">
        <f t="shared" si="15"/>
        <v>26</v>
      </c>
      <c r="L158" s="241">
        <f t="shared" si="15"/>
        <v>26</v>
      </c>
      <c r="M158" s="242">
        <f t="shared" si="15"/>
        <v>32</v>
      </c>
      <c r="N158" s="241">
        <f t="shared" si="15"/>
        <v>32</v>
      </c>
      <c r="O158" s="240">
        <f t="shared" si="15"/>
        <v>25</v>
      </c>
      <c r="P158" s="241">
        <f t="shared" si="15"/>
        <v>25</v>
      </c>
      <c r="Q158" s="242">
        <f t="shared" si="15"/>
        <v>29</v>
      </c>
      <c r="R158" s="241">
        <f t="shared" si="15"/>
        <v>29</v>
      </c>
      <c r="S158" s="240">
        <f t="shared" si="15"/>
        <v>16</v>
      </c>
      <c r="T158" s="241">
        <f t="shared" si="15"/>
        <v>16</v>
      </c>
      <c r="U158" s="242">
        <f t="shared" si="15"/>
        <v>12</v>
      </c>
      <c r="V158" s="241">
        <f t="shared" si="15"/>
        <v>12</v>
      </c>
      <c r="W158" s="240">
        <f t="shared" si="15"/>
        <v>12</v>
      </c>
      <c r="X158" s="241">
        <f t="shared" si="15"/>
        <v>36</v>
      </c>
      <c r="Y158" s="242">
        <f t="shared" si="15"/>
        <v>12</v>
      </c>
      <c r="Z158" s="241">
        <f t="shared" si="15"/>
        <v>36</v>
      </c>
      <c r="AA158" s="297">
        <f>VLOOKUP(K2,畢業學分,2,0)</f>
        <v>220</v>
      </c>
      <c r="AB158" s="298"/>
      <c r="AC158" s="5"/>
    </row>
    <row r="159" spans="1:29" ht="16.5">
      <c r="A159" s="32" t="s">
        <v>52</v>
      </c>
      <c r="B159" s="10"/>
      <c r="C159" s="10"/>
      <c r="D159" s="10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6"/>
      <c r="AB159" s="5"/>
      <c r="AC159" s="5"/>
    </row>
    <row r="160" spans="5:29" ht="16.5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7"/>
      <c r="AB160" s="5"/>
      <c r="AC160" s="5"/>
    </row>
    <row r="162" spans="3:7" ht="16.5">
      <c r="C162" s="406"/>
      <c r="D162" s="406"/>
      <c r="E162" s="2"/>
      <c r="F162" s="2"/>
      <c r="G162" s="12"/>
    </row>
    <row r="166" ht="17.25" thickBot="1"/>
    <row r="167" spans="19:22" ht="18" thickBot="1" thickTop="1">
      <c r="S167" s="19"/>
      <c r="T167" s="27"/>
      <c r="U167" s="28"/>
      <c r="V167" s="29"/>
    </row>
    <row r="168" ht="17.25" thickTop="1"/>
  </sheetData>
  <sheetProtection sheet="1" formatCells="0" formatRows="0" insertRows="0" deleteRows="0"/>
  <mergeCells count="182">
    <mergeCell ref="AG1:AH1"/>
    <mergeCell ref="B6:AB6"/>
    <mergeCell ref="K9:N9"/>
    <mergeCell ref="A8:B11"/>
    <mergeCell ref="G8:Z8"/>
    <mergeCell ref="Y10:Z10"/>
    <mergeCell ref="Z2:AA2"/>
    <mergeCell ref="F8:F11"/>
    <mergeCell ref="K10:L10"/>
    <mergeCell ref="W2:Y2"/>
    <mergeCell ref="C162:D162"/>
    <mergeCell ref="C21:C22"/>
    <mergeCell ref="AA130:AB130"/>
    <mergeCell ref="A156:B156"/>
    <mergeCell ref="A158:D158"/>
    <mergeCell ref="C29:D29"/>
    <mergeCell ref="C32:D32"/>
    <mergeCell ref="C33:D33"/>
    <mergeCell ref="A36:A57"/>
    <mergeCell ref="A58:A95"/>
    <mergeCell ref="C34:D34"/>
    <mergeCell ref="C30:D30"/>
    <mergeCell ref="A12:B34"/>
    <mergeCell ref="B36:B57"/>
    <mergeCell ref="C28:D28"/>
    <mergeCell ref="C12:C13"/>
    <mergeCell ref="C23:C24"/>
    <mergeCell ref="C25:C26"/>
    <mergeCell ref="C27:D27"/>
    <mergeCell ref="C31:D31"/>
    <mergeCell ref="A157:D157"/>
    <mergeCell ref="C156:D156"/>
    <mergeCell ref="A35:B35"/>
    <mergeCell ref="C35:D35"/>
    <mergeCell ref="B144:B155"/>
    <mergeCell ref="A96:B129"/>
    <mergeCell ref="B130:B143"/>
    <mergeCell ref="B58:B94"/>
    <mergeCell ref="C96:AB96"/>
    <mergeCell ref="B95:D95"/>
    <mergeCell ref="G35:H35"/>
    <mergeCell ref="C15:C17"/>
    <mergeCell ref="C18:C20"/>
    <mergeCell ref="W9:Z9"/>
    <mergeCell ref="O9:R9"/>
    <mergeCell ref="E8:E11"/>
    <mergeCell ref="G9:J9"/>
    <mergeCell ref="G10:H10"/>
    <mergeCell ref="U10:V10"/>
    <mergeCell ref="I10:J10"/>
    <mergeCell ref="M10:N10"/>
    <mergeCell ref="W10:X10"/>
    <mergeCell ref="O10:P10"/>
    <mergeCell ref="A5:AB5"/>
    <mergeCell ref="AA8:AB11"/>
    <mergeCell ref="C8:D11"/>
    <mergeCell ref="S9:V9"/>
    <mergeCell ref="S10:T10"/>
    <mergeCell ref="Q10:R10"/>
    <mergeCell ref="B7:AB7"/>
    <mergeCell ref="F2:H2"/>
    <mergeCell ref="AA12:AB12"/>
    <mergeCell ref="AA14:AB14"/>
    <mergeCell ref="AA15:AB15"/>
    <mergeCell ref="AA13:AB13"/>
    <mergeCell ref="I2:J2"/>
    <mergeCell ref="K2:L2"/>
    <mergeCell ref="N2:P2"/>
    <mergeCell ref="Q2:S2"/>
    <mergeCell ref="T2:V2"/>
    <mergeCell ref="AA16:AB16"/>
    <mergeCell ref="AA17:AB17"/>
    <mergeCell ref="AA18:AB18"/>
    <mergeCell ref="AA19:AB19"/>
    <mergeCell ref="AA37:AB37"/>
    <mergeCell ref="AA36:AB36"/>
    <mergeCell ref="AA23:AB23"/>
    <mergeCell ref="AA20:AB20"/>
    <mergeCell ref="AA21:AB21"/>
    <mergeCell ref="AA22:AB22"/>
    <mergeCell ref="AA27:AB27"/>
    <mergeCell ref="AA31:AB31"/>
    <mergeCell ref="AA38:AB38"/>
    <mergeCell ref="AA24:AB24"/>
    <mergeCell ref="AA25:AB25"/>
    <mergeCell ref="AA26:AB26"/>
    <mergeCell ref="AA28:AB28"/>
    <mergeCell ref="AA29:AB29"/>
    <mergeCell ref="AA32:AB32"/>
    <mergeCell ref="AA33:AB33"/>
    <mergeCell ref="AA34:AB34"/>
    <mergeCell ref="AA35:AB35"/>
    <mergeCell ref="AA43:AB43"/>
    <mergeCell ref="AA44:AB44"/>
    <mergeCell ref="AA45:AB45"/>
    <mergeCell ref="AA46:AB46"/>
    <mergeCell ref="AA39:AB39"/>
    <mergeCell ref="AA40:AB40"/>
    <mergeCell ref="AA41:AB41"/>
    <mergeCell ref="AA42:AB42"/>
    <mergeCell ref="AA61:AB61"/>
    <mergeCell ref="AA62:AB62"/>
    <mergeCell ref="AA51:AB51"/>
    <mergeCell ref="AA52:AB52"/>
    <mergeCell ref="AA53:AB53"/>
    <mergeCell ref="AA54:AB54"/>
    <mergeCell ref="AA59:AB59"/>
    <mergeCell ref="AA60:AB60"/>
    <mergeCell ref="AA55:AB55"/>
    <mergeCell ref="AA56:AB56"/>
    <mergeCell ref="AA47:AB47"/>
    <mergeCell ref="AA48:AB48"/>
    <mergeCell ref="AA57:AB57"/>
    <mergeCell ref="AA58:AB58"/>
    <mergeCell ref="AA49:AB49"/>
    <mergeCell ref="AA50:AB50"/>
    <mergeCell ref="AA77:AB77"/>
    <mergeCell ref="AA78:AB78"/>
    <mergeCell ref="AA63:AB63"/>
    <mergeCell ref="AA64:AB64"/>
    <mergeCell ref="AA65:AB65"/>
    <mergeCell ref="AA66:AB66"/>
    <mergeCell ref="AA67:AB67"/>
    <mergeCell ref="AA68:AB68"/>
    <mergeCell ref="AA69:AB69"/>
    <mergeCell ref="AA70:AB70"/>
    <mergeCell ref="AA86:AB86"/>
    <mergeCell ref="AA87:AB87"/>
    <mergeCell ref="AA71:AB71"/>
    <mergeCell ref="AA72:AB72"/>
    <mergeCell ref="AA79:AB79"/>
    <mergeCell ref="AA80:AB80"/>
    <mergeCell ref="AA73:AB73"/>
    <mergeCell ref="AA74:AB74"/>
    <mergeCell ref="AA75:AB75"/>
    <mergeCell ref="AA76:AB76"/>
    <mergeCell ref="AA129:AB129"/>
    <mergeCell ref="AA132:AB132"/>
    <mergeCell ref="AA136:AB136"/>
    <mergeCell ref="AA81:AB81"/>
    <mergeCell ref="AA82:AB82"/>
    <mergeCell ref="AA88:AB88"/>
    <mergeCell ref="AA89:AB89"/>
    <mergeCell ref="AA83:AB83"/>
    <mergeCell ref="AA84:AB84"/>
    <mergeCell ref="AA85:AB85"/>
    <mergeCell ref="AA90:AB90"/>
    <mergeCell ref="AA95:AB95"/>
    <mergeCell ref="AA93:AB93"/>
    <mergeCell ref="AA94:AB94"/>
    <mergeCell ref="AA91:AB91"/>
    <mergeCell ref="AA92:AB92"/>
    <mergeCell ref="AA158:AB158"/>
    <mergeCell ref="AA153:AB153"/>
    <mergeCell ref="AA155:AB155"/>
    <mergeCell ref="AA156:AB156"/>
    <mergeCell ref="AA154:AB154"/>
    <mergeCell ref="AA157:AB157"/>
    <mergeCell ref="AA152:AB152"/>
    <mergeCell ref="AA137:AB137"/>
    <mergeCell ref="AA138:AB138"/>
    <mergeCell ref="AA139:AB139"/>
    <mergeCell ref="AA151:AB151"/>
    <mergeCell ref="AA141:AB141"/>
    <mergeCell ref="AA143:AB143"/>
    <mergeCell ref="AA147:AB147"/>
    <mergeCell ref="AA146:AB146"/>
    <mergeCell ref="AA144:AB144"/>
    <mergeCell ref="AA150:AB150"/>
    <mergeCell ref="AA149:AB149"/>
    <mergeCell ref="AA148:AB148"/>
    <mergeCell ref="AA145:AB145"/>
    <mergeCell ref="AA142:AB142"/>
    <mergeCell ref="AA125:AB125"/>
    <mergeCell ref="AA128:AB128"/>
    <mergeCell ref="AA127:AB127"/>
    <mergeCell ref="AA126:AB126"/>
    <mergeCell ref="AA140:AB140"/>
    <mergeCell ref="AA134:AB134"/>
    <mergeCell ref="AA135:AB135"/>
    <mergeCell ref="AA133:AB133"/>
    <mergeCell ref="AA131:AB131"/>
  </mergeCells>
  <conditionalFormatting sqref="E12:E32 E35:E95 E97:E155">
    <cfRule type="expression" priority="1" dxfId="5" stopIfTrue="1">
      <formula>E12&lt;&gt;(G12+I12+K12+M12+O12+Q12+S12+U12+W12+Y12)</formula>
    </cfRule>
  </conditionalFormatting>
  <conditionalFormatting sqref="F95 F12:F57">
    <cfRule type="cellIs" priority="2" dxfId="3" operator="equal" stopIfTrue="1">
      <formula>0</formula>
    </cfRule>
    <cfRule type="cellIs" priority="3" dxfId="7" operator="lessThan" stopIfTrue="1">
      <formula>E12</formula>
    </cfRule>
  </conditionalFormatting>
  <conditionalFormatting sqref="AA57:AB57">
    <cfRule type="expression" priority="16" dxfId="6" stopIfTrue="1">
      <formula>(($E57*2)&gt;$F57)*(ISERROR(FIND("實習",AA57,1))=FALSE)</formula>
    </cfRule>
  </conditionalFormatting>
  <conditionalFormatting sqref="AA87:AB94 AA58:AB78 AA97:AB155">
    <cfRule type="expression" priority="17" dxfId="6" stopIfTrue="1">
      <formula>(($E58*2&gt;$F58)+($F58&lt;1))*(ISERROR(FIND("實習",AA58,1))=FALSE)</formula>
    </cfRule>
  </conditionalFormatting>
  <conditionalFormatting sqref="S167:V167">
    <cfRule type="cellIs" priority="6" dxfId="1" operator="notEqual" stopIfTrue="1">
      <formula>S168</formula>
    </cfRule>
  </conditionalFormatting>
  <conditionalFormatting sqref="F158">
    <cfRule type="cellIs" priority="7" dxfId="34" operator="equal" stopIfTrue="1">
      <formula>0</formula>
    </cfRule>
    <cfRule type="cellIs" priority="8" dxfId="35" operator="lessThan" stopIfTrue="1">
      <formula>E158</formula>
    </cfRule>
  </conditionalFormatting>
  <conditionalFormatting sqref="F58:F94 F97:F155">
    <cfRule type="cellIs" priority="18" dxfId="3" operator="equal" stopIfTrue="1">
      <formula>0</formula>
    </cfRule>
    <cfRule type="cellIs" priority="19" dxfId="7" operator="lessThan" stopIfTrue="1">
      <formula>E58</formula>
    </cfRule>
    <cfRule type="expression" priority="20" dxfId="6" stopIfTrue="1">
      <formula>(($E58*2&gt;$F58)+($F58&lt;1))*(ISERROR(FIND("實習",AA58,1))=FALSE)</formula>
    </cfRule>
  </conditionalFormatting>
  <conditionalFormatting sqref="AA79:AB86">
    <cfRule type="expression" priority="21" dxfId="6" stopIfTrue="1">
      <formula>(($F79/$E79)&lt;2)*($AA79=實習)</formula>
    </cfRule>
  </conditionalFormatting>
  <conditionalFormatting sqref="F156">
    <cfRule type="cellIs" priority="13" dxfId="3" operator="equal" stopIfTrue="1">
      <formula>0</formula>
    </cfRule>
    <cfRule type="cellIs" priority="14" dxfId="36" operator="lessThan" stopIfTrue="1">
      <formula>E156</formula>
    </cfRule>
    <cfRule type="cellIs" priority="15" dxfId="37" operator="notEqual" stopIfTrue="1">
      <formula>F157</formula>
    </cfRule>
  </conditionalFormatting>
  <conditionalFormatting sqref="E158">
    <cfRule type="expression" priority="16" dxfId="38" stopIfTrue="1">
      <formula>E158&lt;&gt;(G158+I158+K158+M158+O158+Q158+S158+U158+W158+Y158)</formula>
    </cfRule>
    <cfRule type="cellIs" priority="17" dxfId="6" operator="notEqual" stopIfTrue="1">
      <formula>$AA$158</formula>
    </cfRule>
  </conditionalFormatting>
  <conditionalFormatting sqref="Z35 J35 L35 N35 T35 V35 P35 R35 X35 C33 P15:P23 J15:J23 R30 L15:L24 N15:N24 H31 T15:T24 V15:V24 H15:H23 X15:X25 Z15:Z25 R15:R23 P30 G32:N33 J31 L31 N31 S26:Z26">
    <cfRule type="cellIs" priority="8" dxfId="3" operator="equal" stopIfTrue="1">
      <formula>0</formula>
    </cfRule>
  </conditionalFormatting>
  <conditionalFormatting sqref="E33">
    <cfRule type="cellIs" priority="9" dxfId="3" operator="equal" stopIfTrue="1">
      <formula>0</formula>
    </cfRule>
  </conditionalFormatting>
  <conditionalFormatting sqref="AH2">
    <cfRule type="cellIs" priority="20" dxfId="39" operator="equal" stopIfTrue="1">
      <formula>""</formula>
    </cfRule>
    <cfRule type="cellIs" priority="21" dxfId="40" operator="lessThan" stopIfTrue="1">
      <formula>$AB$2</formula>
    </cfRule>
  </conditionalFormatting>
  <conditionalFormatting sqref="W2:Y2">
    <cfRule type="cellIs" priority="22" dxfId="41" operator="equal" stopIfTrue="1">
      <formula>""</formula>
    </cfRule>
    <cfRule type="cellIs" priority="23" dxfId="40" operator="lessThan" stopIfTrue="1">
      <formula>$Q$2</formula>
    </cfRule>
  </conditionalFormatting>
  <conditionalFormatting sqref="AB2">
    <cfRule type="cellIs" priority="24" dxfId="41" operator="equal" stopIfTrue="1">
      <formula>""</formula>
    </cfRule>
    <cfRule type="cellIs" priority="25" dxfId="40" operator="lessThan" stopIfTrue="1">
      <formula>$W$2</formula>
    </cfRule>
  </conditionalFormatting>
  <conditionalFormatting sqref="G158 K158 S158 O158 W158">
    <cfRule type="cellIs" priority="26" dxfId="0" operator="notBetween" stopIfTrue="1">
      <formula>10+(G$9&lt;4)*10</formula>
      <formula>28+(G$9&lt;4)*4</formula>
    </cfRule>
  </conditionalFormatting>
  <conditionalFormatting sqref="I158 M158 U158 Q158 Y158">
    <cfRule type="cellIs" priority="27" dxfId="0" operator="notBetween" stopIfTrue="1">
      <formula>10+(G$9&lt;4)*10</formula>
      <formula>28+(G$9&lt;4)*4</formula>
    </cfRule>
  </conditionalFormatting>
  <conditionalFormatting sqref="G11:Z11">
    <cfRule type="cellIs" priority="28" dxfId="1" operator="lessThan" stopIfTrue="1">
      <formula>TODAY()</formula>
    </cfRule>
  </conditionalFormatting>
  <conditionalFormatting sqref="G10:Z10">
    <cfRule type="expression" priority="29" dxfId="1" stopIfTrue="1">
      <formula>G11&lt;TODAY()</formula>
    </cfRule>
  </conditionalFormatting>
  <conditionalFormatting sqref="G9:Z9">
    <cfRule type="expression" priority="30" dxfId="37" stopIfTrue="1">
      <formula>I11&lt;TODAY()</formula>
    </cfRule>
  </conditionalFormatting>
  <conditionalFormatting sqref="G8:Z8">
    <cfRule type="expression" priority="31" dxfId="37" stopIfTrue="1">
      <formula>Y11&lt;TODAY()</formula>
    </cfRule>
  </conditionalFormatting>
  <conditionalFormatting sqref="J158">
    <cfRule type="cellIs" priority="32" dxfId="0" operator="notBetween" stopIfTrue="1">
      <formula>10+(G$9&lt;4)*10</formula>
      <formula>35</formula>
    </cfRule>
    <cfRule type="cellIs" priority="33" dxfId="42" operator="notBetween" stopIfTrue="1">
      <formula>10+(G$9&lt;4)*10</formula>
      <formula>32</formula>
    </cfRule>
  </conditionalFormatting>
  <conditionalFormatting sqref="H158">
    <cfRule type="cellIs" priority="34" dxfId="0" operator="notBetween" stopIfTrue="1">
      <formula>10+(G$9&lt;4)*10</formula>
      <formula>35</formula>
    </cfRule>
    <cfRule type="cellIs" priority="35" dxfId="42" operator="notBetween" stopIfTrue="1">
      <formula>10+(G$9&lt;4)*10</formula>
      <formula>32</formula>
    </cfRule>
  </conditionalFormatting>
  <conditionalFormatting sqref="L158 P158 T158 X158">
    <cfRule type="cellIs" priority="36" dxfId="0" operator="notBetween" stopIfTrue="1">
      <formula>10+(K$9&lt;4)*10</formula>
      <formula>MIN(45,35+SUMIF($AA$36:$AA$157,"校外實習",L$36:L$129)+SUMIF($AA$36:$AA$157,"全年實習",L$36:L$157))</formula>
    </cfRule>
    <cfRule type="cellIs" priority="37" dxfId="42" operator="notBetween" stopIfTrue="1">
      <formula>10+(K$9&lt;4)*10</formula>
      <formula>MIN(40,32+SUMIF($AA$36:$AA$157,"校外實習",L$36:L$129)+SUMIF($AA$36:$AA$157,"全年實習",L$36:L$157))</formula>
    </cfRule>
  </conditionalFormatting>
  <conditionalFormatting sqref="N158 R158 V158 Z158">
    <cfRule type="cellIs" priority="38" dxfId="0" operator="notBetween" stopIfTrue="1">
      <formula>10+(K$9&lt;4)*10</formula>
      <formula>MIN(45,35+SUMIF($AA$36:$AA$157,"校外實習",N$36:N$129)+SUMIF($AA$36:$AA$157,"全年實習",N$36:N$157))</formula>
    </cfRule>
    <cfRule type="cellIs" priority="39" dxfId="42" operator="notBetween" stopIfTrue="1">
      <formula>10+(K$9&lt;4)*10</formula>
      <formula>MIN(40,32+SUMIF($AA$36:$AA$157,"校外實習",N$36:N$129)+SUMIF($AA$36:$AA$157,"全年實習",N$36:N$157))</formula>
    </cfRule>
  </conditionalFormatting>
  <conditionalFormatting sqref="E34">
    <cfRule type="expression" priority="40" dxfId="5" stopIfTrue="1">
      <formula>E34&lt;&gt;(G34+I34+K34+M34+O34+Q34+S34+U34+W34+Y34)</formula>
    </cfRule>
    <cfRule type="cellIs" priority="41" dxfId="4" operator="notBetween" stopIfTrue="1">
      <formula>64</formula>
      <formula>70</formula>
    </cfRule>
  </conditionalFormatting>
  <conditionalFormatting sqref="E8:E11">
    <cfRule type="expression" priority="42" dxfId="6" stopIfTrue="1">
      <formula>$E$158&lt;&gt;$AA$158</formula>
    </cfRule>
  </conditionalFormatting>
  <conditionalFormatting sqref="G156:Z156 E156">
    <cfRule type="cellIs" priority="43" dxfId="43" operator="lessThan" stopIfTrue="1">
      <formula>E157</formula>
    </cfRule>
    <cfRule type="cellIs" priority="44" dxfId="37" operator="notEqual" stopIfTrue="1">
      <formula>E157</formula>
    </cfRule>
  </conditionalFormatting>
  <conditionalFormatting sqref="G157:Z157">
    <cfRule type="cellIs" priority="45" dxfId="40" operator="greaterThan" stopIfTrue="1">
      <formula>G156</formula>
    </cfRule>
  </conditionalFormatting>
  <conditionalFormatting sqref="E157">
    <cfRule type="expression" priority="46" dxfId="5" stopIfTrue="1">
      <formula>E157&lt;&gt;(G157+I157+K157+M157+O157+Q157+S157+U157+W157+Y157)</formula>
    </cfRule>
    <cfRule type="cellIs" priority="47" dxfId="40" operator="greaterThan" stopIfTrue="1">
      <formula>E156</formula>
    </cfRule>
  </conditionalFormatting>
  <conditionalFormatting sqref="F157">
    <cfRule type="cellIs" priority="48" dxfId="6" operator="lessThan" stopIfTrue="1">
      <formula>E157</formula>
    </cfRule>
    <cfRule type="cellIs" priority="49" dxfId="40" operator="greaterThan" stopIfTrue="1">
      <formula>F156</formula>
    </cfRule>
  </conditionalFormatting>
  <dataValidations count="10">
    <dataValidation type="list" allowBlank="1" showInputMessage="1" showErrorMessage="1" sqref="F2">
      <formula1>INDIRECT($AD2)</formula1>
    </dataValidation>
    <dataValidation type="date" operator="greaterThan" allowBlank="1" showInputMessage="1" showErrorMessage="1" sqref="AH2">
      <formula1>AB2</formula1>
    </dataValidation>
    <dataValidation type="date" operator="greaterThanOrEqual" allowBlank="1" showInputMessage="1" showErrorMessage="1" sqref="Q2:S2">
      <formula1>DATE(B2+1909,8,1)</formula1>
    </dataValidation>
    <dataValidation type="date" operator="greaterThanOrEqual" allowBlank="1" showInputMessage="1" showErrorMessage="1" sqref="W2:Y2">
      <formula1>Q2</formula1>
    </dataValidation>
    <dataValidation type="date" operator="greaterThanOrEqual" allowBlank="1" showInputMessage="1" showErrorMessage="1" sqref="AB2">
      <formula1>W2</formula1>
    </dataValidation>
    <dataValidation type="list" allowBlank="1" showInputMessage="1" showErrorMessage="1" sqref="AA57:AB94 AA97:AB155">
      <formula1>備註</formula1>
    </dataValidation>
    <dataValidation type="list" allowBlank="1" showInputMessage="1" showErrorMessage="1" sqref="I35 Y35 W35 U35 S35 Q35 O35 M35 K35">
      <formula1>"2,4"</formula1>
    </dataValidation>
    <dataValidation type="list" allowBlank="1" showInputMessage="1" showErrorMessage="1" sqref="B2">
      <formula1>入學年</formula1>
    </dataValidation>
    <dataValidation type="list" allowBlank="1" showInputMessage="1" showErrorMessage="1" sqref="D2">
      <formula1>科系名稱</formula1>
    </dataValidation>
    <dataValidation type="list" allowBlank="1" showInputMessage="1" showErrorMessage="1" sqref="I15:I23 Q15:Q23 G15:G23 Q30 O15:O23 U15:U24 K15:K24 M15:M24 W15:W24 Y15:Y24 S15:S24 O30 I31 G31 K31 M31">
      <formula1>"2"</formula1>
    </dataValidation>
  </dataValidations>
  <printOptions horizontalCentered="1"/>
  <pageMargins left="0.5905511811023623" right="0.5905511811023623" top="0.4724409448818898" bottom="0.4724409448818898" header="0.3937007874015748" footer="0.3937007874015748"/>
  <pageSetup fitToHeight="2" horizontalDpi="600" verticalDpi="600" orientation="portrait" paperSize="9" scale="62" r:id="rId1"/>
  <headerFooter alignWithMargins="0">
    <oddFooter>&amp;R&amp;9&amp;P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pane ySplit="5" topLeftCell="BM6" activePane="bottomLeft" state="frozen"/>
      <selection pane="topLeft" activeCell="A1" sqref="A1"/>
      <selection pane="bottomLeft" activeCell="K8" sqref="K8"/>
    </sheetView>
  </sheetViews>
  <sheetFormatPr defaultColWidth="9.00390625" defaultRowHeight="16.5"/>
  <cols>
    <col min="1" max="1" width="5.00390625" style="184" customWidth="1"/>
    <col min="2" max="2" width="19.875" style="184" customWidth="1"/>
    <col min="3" max="3" width="5.125" style="184" customWidth="1"/>
    <col min="4" max="4" width="6.375" style="184" customWidth="1"/>
    <col min="5" max="5" width="19.875" style="184" customWidth="1"/>
    <col min="6" max="6" width="5.125" style="184" customWidth="1"/>
    <col min="7" max="7" width="6.375" style="184" customWidth="1"/>
    <col min="8" max="8" width="23.625" style="184" customWidth="1"/>
    <col min="9" max="16384" width="9.00390625" style="184" customWidth="1"/>
  </cols>
  <sheetData>
    <row r="1" spans="1:8" s="183" customFormat="1" ht="33" thickBot="1" thickTop="1">
      <c r="A1" s="181" t="s">
        <v>123</v>
      </c>
      <c r="B1" s="182" t="s">
        <v>122</v>
      </c>
      <c r="D1" s="432"/>
      <c r="E1" s="432"/>
      <c r="F1" s="432"/>
      <c r="G1" s="432"/>
      <c r="H1" s="432"/>
    </row>
    <row r="2" s="183" customFormat="1" ht="11.25" customHeight="1" thickTop="1"/>
    <row r="3" spans="1:8" ht="22.5" customHeight="1">
      <c r="A3" s="431" t="str">
        <f ca="1">INDIRECT("入學年_"&amp;LEFT(B1,2))&amp;"學年度入學 "&amp;INDIRECT("選定科別_"&amp;LEFT(B1,2))&amp;" "&amp;INDIRECT("選定學制_"&amp;LEFT(B1,2))&amp;" 課程名稱學分時數異動沿革表"</f>
        <v>105學年度入學 生命關懷事業科 五年制 課程名稱學分時數異動沿革表</v>
      </c>
      <c r="B3" s="431"/>
      <c r="C3" s="431"/>
      <c r="D3" s="431"/>
      <c r="E3" s="431"/>
      <c r="F3" s="431"/>
      <c r="G3" s="431"/>
      <c r="H3" s="431"/>
    </row>
    <row r="4" ht="7.5" customHeight="1"/>
    <row r="5" spans="1:8" s="186" customFormat="1" ht="34.5" customHeight="1">
      <c r="A5" s="185" t="s">
        <v>140</v>
      </c>
      <c r="B5" s="185" t="s">
        <v>120</v>
      </c>
      <c r="C5" s="185" t="s">
        <v>141</v>
      </c>
      <c r="D5" s="185" t="s">
        <v>142</v>
      </c>
      <c r="E5" s="185" t="s">
        <v>121</v>
      </c>
      <c r="F5" s="185" t="s">
        <v>141</v>
      </c>
      <c r="G5" s="185" t="s">
        <v>142</v>
      </c>
      <c r="H5" s="185" t="s">
        <v>143</v>
      </c>
    </row>
    <row r="6" spans="1:8" ht="24" customHeight="1">
      <c r="A6" s="189">
        <f>ROW()-ROW($A$5)</f>
        <v>1</v>
      </c>
      <c r="B6" s="187"/>
      <c r="C6" s="188"/>
      <c r="D6" s="188"/>
      <c r="E6" s="187"/>
      <c r="F6" s="188"/>
      <c r="G6" s="188"/>
      <c r="H6" s="187"/>
    </row>
    <row r="7" spans="1:8" ht="24" customHeight="1">
      <c r="A7" s="189">
        <f aca="true" t="shared" si="0" ref="A7:A35">ROW()-ROW($A$5)</f>
        <v>2</v>
      </c>
      <c r="B7" s="187"/>
      <c r="C7" s="188"/>
      <c r="D7" s="188"/>
      <c r="E7" s="187"/>
      <c r="F7" s="188"/>
      <c r="G7" s="188"/>
      <c r="H7" s="187"/>
    </row>
    <row r="8" spans="1:8" ht="24" customHeight="1">
      <c r="A8" s="189">
        <f t="shared" si="0"/>
        <v>3</v>
      </c>
      <c r="B8" s="187"/>
      <c r="C8" s="188"/>
      <c r="D8" s="188"/>
      <c r="E8" s="187"/>
      <c r="F8" s="188"/>
      <c r="G8" s="188"/>
      <c r="H8" s="187"/>
    </row>
    <row r="9" spans="1:8" ht="24" customHeight="1">
      <c r="A9" s="189">
        <f t="shared" si="0"/>
        <v>4</v>
      </c>
      <c r="B9" s="187"/>
      <c r="C9" s="188"/>
      <c r="D9" s="188"/>
      <c r="E9" s="187"/>
      <c r="F9" s="188"/>
      <c r="G9" s="188"/>
      <c r="H9" s="187"/>
    </row>
    <row r="10" spans="1:8" ht="24" customHeight="1">
      <c r="A10" s="189">
        <f t="shared" si="0"/>
        <v>5</v>
      </c>
      <c r="B10" s="187"/>
      <c r="C10" s="188"/>
      <c r="D10" s="188"/>
      <c r="E10" s="187"/>
      <c r="F10" s="188"/>
      <c r="G10" s="188"/>
      <c r="H10" s="187"/>
    </row>
    <row r="11" spans="1:8" ht="24" customHeight="1">
      <c r="A11" s="189">
        <f t="shared" si="0"/>
        <v>6</v>
      </c>
      <c r="B11" s="187"/>
      <c r="C11" s="188"/>
      <c r="D11" s="188"/>
      <c r="E11" s="187"/>
      <c r="F11" s="188"/>
      <c r="G11" s="188"/>
      <c r="H11" s="187"/>
    </row>
    <row r="12" spans="1:8" ht="24" customHeight="1">
      <c r="A12" s="189">
        <f t="shared" si="0"/>
        <v>7</v>
      </c>
      <c r="B12" s="187"/>
      <c r="C12" s="188"/>
      <c r="D12" s="188"/>
      <c r="E12" s="187"/>
      <c r="F12" s="188"/>
      <c r="G12" s="188"/>
      <c r="H12" s="187"/>
    </row>
    <row r="13" spans="1:8" ht="24" customHeight="1">
      <c r="A13" s="189">
        <f t="shared" si="0"/>
        <v>8</v>
      </c>
      <c r="B13" s="187"/>
      <c r="C13" s="188"/>
      <c r="D13" s="188"/>
      <c r="E13" s="187"/>
      <c r="F13" s="188"/>
      <c r="G13" s="188"/>
      <c r="H13" s="187"/>
    </row>
    <row r="14" spans="1:8" ht="24" customHeight="1">
      <c r="A14" s="189">
        <f t="shared" si="0"/>
        <v>9</v>
      </c>
      <c r="B14" s="187"/>
      <c r="C14" s="188"/>
      <c r="D14" s="188"/>
      <c r="E14" s="187"/>
      <c r="F14" s="188"/>
      <c r="G14" s="188"/>
      <c r="H14" s="187"/>
    </row>
    <row r="15" spans="1:8" ht="24" customHeight="1">
      <c r="A15" s="189">
        <f t="shared" si="0"/>
        <v>10</v>
      </c>
      <c r="B15" s="187"/>
      <c r="C15" s="188"/>
      <c r="D15" s="188"/>
      <c r="E15" s="187"/>
      <c r="F15" s="188"/>
      <c r="G15" s="188"/>
      <c r="H15" s="187"/>
    </row>
    <row r="16" spans="1:8" ht="24" customHeight="1">
      <c r="A16" s="189">
        <f t="shared" si="0"/>
        <v>11</v>
      </c>
      <c r="B16" s="187"/>
      <c r="C16" s="188"/>
      <c r="D16" s="188"/>
      <c r="E16" s="187"/>
      <c r="F16" s="188"/>
      <c r="G16" s="188"/>
      <c r="H16" s="187"/>
    </row>
    <row r="17" spans="1:8" ht="24" customHeight="1">
      <c r="A17" s="189">
        <f t="shared" si="0"/>
        <v>12</v>
      </c>
      <c r="B17" s="187"/>
      <c r="C17" s="188"/>
      <c r="D17" s="188"/>
      <c r="E17" s="187"/>
      <c r="F17" s="188"/>
      <c r="G17" s="188"/>
      <c r="H17" s="187"/>
    </row>
    <row r="18" spans="1:8" ht="24" customHeight="1">
      <c r="A18" s="189">
        <f t="shared" si="0"/>
        <v>13</v>
      </c>
      <c r="B18" s="187"/>
      <c r="C18" s="188"/>
      <c r="D18" s="188"/>
      <c r="E18" s="187"/>
      <c r="F18" s="188"/>
      <c r="G18" s="188"/>
      <c r="H18" s="187"/>
    </row>
    <row r="19" spans="1:8" ht="24" customHeight="1">
      <c r="A19" s="189">
        <f t="shared" si="0"/>
        <v>14</v>
      </c>
      <c r="B19" s="187"/>
      <c r="C19" s="188"/>
      <c r="D19" s="188"/>
      <c r="E19" s="187"/>
      <c r="F19" s="188"/>
      <c r="G19" s="188"/>
      <c r="H19" s="187"/>
    </row>
    <row r="20" spans="1:8" ht="24" customHeight="1">
      <c r="A20" s="189">
        <f t="shared" si="0"/>
        <v>15</v>
      </c>
      <c r="B20" s="187"/>
      <c r="C20" s="188"/>
      <c r="D20" s="188"/>
      <c r="E20" s="187"/>
      <c r="F20" s="188"/>
      <c r="G20" s="188"/>
      <c r="H20" s="187"/>
    </row>
    <row r="21" spans="1:8" ht="24" customHeight="1">
      <c r="A21" s="189">
        <f t="shared" si="0"/>
        <v>16</v>
      </c>
      <c r="B21" s="187"/>
      <c r="C21" s="188"/>
      <c r="D21" s="188"/>
      <c r="E21" s="187"/>
      <c r="F21" s="188"/>
      <c r="G21" s="188"/>
      <c r="H21" s="187"/>
    </row>
    <row r="22" spans="1:8" ht="24" customHeight="1">
      <c r="A22" s="189">
        <f t="shared" si="0"/>
        <v>17</v>
      </c>
      <c r="B22" s="187"/>
      <c r="C22" s="188"/>
      <c r="D22" s="188"/>
      <c r="E22" s="187"/>
      <c r="F22" s="188"/>
      <c r="G22" s="188"/>
      <c r="H22" s="187"/>
    </row>
    <row r="23" spans="1:8" ht="24" customHeight="1">
      <c r="A23" s="189">
        <f t="shared" si="0"/>
        <v>18</v>
      </c>
      <c r="B23" s="187"/>
      <c r="C23" s="188"/>
      <c r="D23" s="188"/>
      <c r="E23" s="187"/>
      <c r="F23" s="188"/>
      <c r="G23" s="188"/>
      <c r="H23" s="187"/>
    </row>
    <row r="24" spans="1:8" ht="24" customHeight="1">
      <c r="A24" s="189">
        <f t="shared" si="0"/>
        <v>19</v>
      </c>
      <c r="B24" s="187"/>
      <c r="C24" s="188"/>
      <c r="D24" s="188"/>
      <c r="E24" s="187"/>
      <c r="F24" s="188"/>
      <c r="G24" s="188"/>
      <c r="H24" s="187"/>
    </row>
    <row r="25" spans="1:8" ht="24" customHeight="1">
      <c r="A25" s="189">
        <f t="shared" si="0"/>
        <v>20</v>
      </c>
      <c r="B25" s="187"/>
      <c r="C25" s="188"/>
      <c r="D25" s="188"/>
      <c r="E25" s="187"/>
      <c r="F25" s="188"/>
      <c r="G25" s="188"/>
      <c r="H25" s="187"/>
    </row>
    <row r="26" spans="1:8" ht="24" customHeight="1">
      <c r="A26" s="189">
        <f t="shared" si="0"/>
        <v>21</v>
      </c>
      <c r="B26" s="187"/>
      <c r="C26" s="188"/>
      <c r="D26" s="188"/>
      <c r="E26" s="187"/>
      <c r="F26" s="188"/>
      <c r="G26" s="188"/>
      <c r="H26" s="187"/>
    </row>
    <row r="27" spans="1:8" ht="24" customHeight="1">
      <c r="A27" s="189">
        <f t="shared" si="0"/>
        <v>22</v>
      </c>
      <c r="B27" s="187"/>
      <c r="C27" s="188"/>
      <c r="D27" s="188"/>
      <c r="E27" s="187"/>
      <c r="F27" s="188"/>
      <c r="G27" s="188"/>
      <c r="H27" s="187"/>
    </row>
    <row r="28" spans="1:8" ht="24" customHeight="1">
      <c r="A28" s="189">
        <f t="shared" si="0"/>
        <v>23</v>
      </c>
      <c r="B28" s="187"/>
      <c r="C28" s="188"/>
      <c r="D28" s="188"/>
      <c r="E28" s="187"/>
      <c r="F28" s="188"/>
      <c r="G28" s="188"/>
      <c r="H28" s="187"/>
    </row>
    <row r="29" spans="1:8" ht="24" customHeight="1">
      <c r="A29" s="189">
        <f t="shared" si="0"/>
        <v>24</v>
      </c>
      <c r="B29" s="187"/>
      <c r="C29" s="188"/>
      <c r="D29" s="188"/>
      <c r="E29" s="187"/>
      <c r="F29" s="188"/>
      <c r="G29" s="188"/>
      <c r="H29" s="187"/>
    </row>
    <row r="30" spans="1:8" ht="24" customHeight="1">
      <c r="A30" s="189">
        <f t="shared" si="0"/>
        <v>25</v>
      </c>
      <c r="B30" s="187"/>
      <c r="C30" s="188"/>
      <c r="D30" s="188"/>
      <c r="E30" s="187"/>
      <c r="F30" s="188"/>
      <c r="G30" s="188"/>
      <c r="H30" s="187"/>
    </row>
    <row r="31" spans="1:8" ht="24" customHeight="1">
      <c r="A31" s="189">
        <f t="shared" si="0"/>
        <v>26</v>
      </c>
      <c r="B31" s="187"/>
      <c r="C31" s="188"/>
      <c r="D31" s="188"/>
      <c r="E31" s="187"/>
      <c r="F31" s="188"/>
      <c r="G31" s="188"/>
      <c r="H31" s="187"/>
    </row>
    <row r="32" spans="1:8" ht="24" customHeight="1">
      <c r="A32" s="189">
        <f t="shared" si="0"/>
        <v>27</v>
      </c>
      <c r="B32" s="187"/>
      <c r="C32" s="188"/>
      <c r="D32" s="188"/>
      <c r="E32" s="187"/>
      <c r="F32" s="188"/>
      <c r="G32" s="188"/>
      <c r="H32" s="187"/>
    </row>
    <row r="33" spans="1:8" ht="24" customHeight="1">
      <c r="A33" s="189">
        <f t="shared" si="0"/>
        <v>28</v>
      </c>
      <c r="B33" s="187"/>
      <c r="C33" s="188"/>
      <c r="D33" s="188"/>
      <c r="E33" s="187"/>
      <c r="F33" s="188"/>
      <c r="G33" s="188"/>
      <c r="H33" s="187"/>
    </row>
    <row r="34" spans="1:8" ht="24" customHeight="1">
      <c r="A34" s="189">
        <f t="shared" si="0"/>
        <v>29</v>
      </c>
      <c r="B34" s="187"/>
      <c r="C34" s="188"/>
      <c r="D34" s="188"/>
      <c r="E34" s="187"/>
      <c r="F34" s="188"/>
      <c r="G34" s="188"/>
      <c r="H34" s="187"/>
    </row>
    <row r="35" spans="1:8" ht="24" customHeight="1">
      <c r="A35" s="189">
        <f t="shared" si="0"/>
        <v>30</v>
      </c>
      <c r="B35" s="187"/>
      <c r="C35" s="188"/>
      <c r="D35" s="188"/>
      <c r="E35" s="187"/>
      <c r="F35" s="188"/>
      <c r="G35" s="188"/>
      <c r="H35" s="187"/>
    </row>
    <row r="36" spans="1:8" ht="18.75" customHeight="1">
      <c r="A36" s="433" t="str">
        <f ca="1">"* 本表為"&amp;INDIRECT("入學年_"&amp;LEFT($B$1,2))&amp;"學年度入學之課程規劃與"&amp;(INDIRECT("入學年_"&amp;LEFT($B$1,2))-1)&amp;"學年度入學之課程規劃新舊對照異動沿革說明表"</f>
        <v>* 本表為105學年度入學之課程規劃與104學年度入學之課程規劃新舊對照異動沿革說明表</v>
      </c>
      <c r="B36" s="433"/>
      <c r="C36" s="433"/>
      <c r="D36" s="433"/>
      <c r="E36" s="433"/>
      <c r="F36" s="433"/>
      <c r="G36" s="433"/>
      <c r="H36" s="433"/>
    </row>
  </sheetData>
  <sheetProtection sheet="1" objects="1" scenarios="1"/>
  <mergeCells count="3">
    <mergeCell ref="A3:H3"/>
    <mergeCell ref="D1:H1"/>
    <mergeCell ref="A36:H36"/>
  </mergeCells>
  <dataValidations count="4">
    <dataValidation type="list" allowBlank="1" showInputMessage="1" showErrorMessage="1" sqref="B1">
      <formula1>"五專,在職專班"</formula1>
    </dataValidation>
    <dataValidation type="list" allowBlank="1" showInputMessage="1" showErrorMessage="1" sqref="C6:C35 F6:F35">
      <formula1>"必,選"</formula1>
    </dataValidation>
    <dataValidation type="list" allowBlank="1" showInputMessage="1" showErrorMessage="1" sqref="D6:D35 G6:G35">
      <formula1>選單_學分時數</formula1>
    </dataValidation>
    <dataValidation type="list" allowBlank="1" showInputMessage="1" showErrorMessage="1" sqref="H6:H35">
      <formula1>選單_異動原因</formula1>
    </dataValidation>
  </dataValidations>
  <printOptions horizontalCentered="1"/>
  <pageMargins left="0.3937007874015748" right="0.3937007874015748" top="0.6299212598425197" bottom="0.4724409448818898" header="0.3937007874015748" footer="0.3937007874015748"/>
  <pageSetup horizontalDpi="600" verticalDpi="600" orientation="portrait" paperSize="9" r:id="rId1"/>
  <headerFooter alignWithMargins="0">
    <oddFooter>&amp;R&amp;11&amp;P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24" sqref="R24"/>
    </sheetView>
  </sheetViews>
  <sheetFormatPr defaultColWidth="9.00390625" defaultRowHeight="16.5"/>
  <cols>
    <col min="1" max="1" width="11.375" style="56" customWidth="1"/>
    <col min="2" max="2" width="7.25390625" style="61" customWidth="1"/>
    <col min="3" max="3" width="7.00390625" style="61" customWidth="1"/>
    <col min="4" max="4" width="7.375" style="61" customWidth="1"/>
    <col min="5" max="5" width="1.00390625" style="61" customWidth="1"/>
    <col min="6" max="7" width="5.625" style="61" customWidth="1"/>
    <col min="8" max="8" width="1.37890625" style="56" customWidth="1"/>
    <col min="9" max="10" width="8.75390625" style="61" bestFit="1" customWidth="1"/>
    <col min="11" max="11" width="8.625" style="56" customWidth="1"/>
    <col min="12" max="13" width="9.00390625" style="56" bestFit="1" customWidth="1"/>
    <col min="14" max="14" width="1.875" style="56" customWidth="1"/>
    <col min="15" max="15" width="10.50390625" style="56" customWidth="1"/>
    <col min="16" max="16" width="13.375" style="56" customWidth="1"/>
    <col min="17" max="17" width="3.875" style="56" customWidth="1"/>
    <col min="18" max="18" width="12.25390625" style="56" customWidth="1"/>
    <col min="19" max="19" width="5.00390625" style="61" customWidth="1"/>
    <col min="20" max="20" width="3.375" style="56" customWidth="1"/>
    <col min="21" max="21" width="4.75390625" style="61" customWidth="1"/>
    <col min="22" max="22" width="2.125" style="56" customWidth="1"/>
    <col min="23" max="23" width="6.75390625" style="61" customWidth="1"/>
    <col min="24" max="24" width="4.625" style="56" customWidth="1"/>
    <col min="25" max="25" width="7.50390625" style="56" customWidth="1"/>
    <col min="26" max="26" width="21.875" style="56" customWidth="1"/>
    <col min="27" max="16384" width="9.00390625" style="56" customWidth="1"/>
  </cols>
  <sheetData>
    <row r="1" spans="1:26" ht="31.5" customHeight="1">
      <c r="A1" s="57" t="s">
        <v>42</v>
      </c>
      <c r="B1" s="57" t="s">
        <v>48</v>
      </c>
      <c r="C1" s="57" t="s">
        <v>47</v>
      </c>
      <c r="D1" s="57" t="s">
        <v>47</v>
      </c>
      <c r="F1" s="57" t="s">
        <v>49</v>
      </c>
      <c r="G1" s="57" t="s">
        <v>50</v>
      </c>
      <c r="I1" s="63" t="s">
        <v>75</v>
      </c>
      <c r="J1" s="63" t="s">
        <v>76</v>
      </c>
      <c r="K1" s="64" t="s">
        <v>77</v>
      </c>
      <c r="L1" s="64" t="s">
        <v>78</v>
      </c>
      <c r="M1" s="64" t="s">
        <v>79</v>
      </c>
      <c r="O1" s="57" t="s">
        <v>86</v>
      </c>
      <c r="P1" s="57" t="s">
        <v>83</v>
      </c>
      <c r="R1" s="57" t="s">
        <v>42</v>
      </c>
      <c r="S1" s="64" t="s">
        <v>119</v>
      </c>
      <c r="U1" s="64" t="s">
        <v>137</v>
      </c>
      <c r="W1" s="192" t="s">
        <v>152</v>
      </c>
      <c r="X1" s="64" t="s">
        <v>150</v>
      </c>
      <c r="Y1" s="64" t="s">
        <v>147</v>
      </c>
      <c r="Z1" s="64" t="s">
        <v>151</v>
      </c>
    </row>
    <row r="2" spans="1:26" ht="14.25">
      <c r="A2" s="55" t="s">
        <v>34</v>
      </c>
      <c r="B2" s="60" t="s">
        <v>68</v>
      </c>
      <c r="C2" s="60"/>
      <c r="D2" s="60"/>
      <c r="F2" s="60"/>
      <c r="G2" s="60"/>
      <c r="I2" s="62">
        <v>5</v>
      </c>
      <c r="J2" s="62">
        <v>4</v>
      </c>
      <c r="K2" s="60">
        <f>IF(B2="","",2-(I2&gt;0)-(J2&gt;0))</f>
        <v>0</v>
      </c>
      <c r="L2" s="227">
        <v>2</v>
      </c>
      <c r="M2" s="60">
        <f>IF(B2="","",IF(A2="護理科",0,2))</f>
        <v>0</v>
      </c>
      <c r="O2" s="60">
        <v>0</v>
      </c>
      <c r="P2" s="60"/>
      <c r="R2" s="55" t="str">
        <f>IF(A2="","",A2)</f>
        <v>護理科</v>
      </c>
      <c r="S2" s="179">
        <v>2010</v>
      </c>
      <c r="U2" s="179" t="s">
        <v>130</v>
      </c>
      <c r="W2" s="193"/>
      <c r="X2" s="62"/>
      <c r="Y2" s="190"/>
      <c r="Z2" s="62"/>
    </row>
    <row r="3" spans="1:26" ht="14.25">
      <c r="A3" s="55" t="s">
        <v>35</v>
      </c>
      <c r="B3" s="60" t="s">
        <v>68</v>
      </c>
      <c r="C3" s="60"/>
      <c r="D3" s="60"/>
      <c r="F3" s="60" t="s">
        <v>69</v>
      </c>
      <c r="G3" s="60" t="s">
        <v>70</v>
      </c>
      <c r="I3" s="62">
        <v>5</v>
      </c>
      <c r="J3" s="62">
        <v>4</v>
      </c>
      <c r="K3" s="60">
        <f aca="true" t="shared" si="0" ref="K3:K14">IF(B3="","",2-(I3&gt;0)-(J3&gt;0))</f>
        <v>0</v>
      </c>
      <c r="L3" s="227">
        <v>2</v>
      </c>
      <c r="M3" s="60">
        <f aca="true" t="shared" si="1" ref="M3:M14">IF(B3="","",IF(A3="護理科",0,2))</f>
        <v>2</v>
      </c>
      <c r="O3" s="60">
        <v>2</v>
      </c>
      <c r="P3" s="60" t="s">
        <v>73</v>
      </c>
      <c r="R3" s="55" t="str">
        <f aca="true" t="shared" si="2" ref="R3:S16">IF(A3="","",A3)</f>
        <v>復健科</v>
      </c>
      <c r="S3" s="179">
        <v>2020</v>
      </c>
      <c r="U3" s="179" t="s">
        <v>131</v>
      </c>
      <c r="W3" s="193" t="str">
        <f aca="true" t="shared" si="3" ref="W3:W18">X3&amp;Y3</f>
        <v>9840168</v>
      </c>
      <c r="X3" s="62">
        <v>98</v>
      </c>
      <c r="Y3" s="190">
        <v>40168</v>
      </c>
      <c r="Z3" s="62" t="s">
        <v>156</v>
      </c>
    </row>
    <row r="4" spans="1:26" ht="14.25">
      <c r="A4" s="55" t="s">
        <v>36</v>
      </c>
      <c r="B4" s="60" t="s">
        <v>68</v>
      </c>
      <c r="C4" s="60"/>
      <c r="D4" s="60"/>
      <c r="F4" s="60"/>
      <c r="G4" s="60"/>
      <c r="I4" s="62">
        <v>5</v>
      </c>
      <c r="J4" s="62"/>
      <c r="K4" s="60">
        <f t="shared" si="0"/>
        <v>1</v>
      </c>
      <c r="L4" s="227">
        <v>2</v>
      </c>
      <c r="M4" s="60">
        <f t="shared" si="1"/>
        <v>2</v>
      </c>
      <c r="O4" s="57" t="s">
        <v>85</v>
      </c>
      <c r="P4" s="57" t="s">
        <v>82</v>
      </c>
      <c r="R4" s="55" t="str">
        <f t="shared" si="2"/>
        <v>醫事檢驗科</v>
      </c>
      <c r="S4" s="179">
        <v>2030</v>
      </c>
      <c r="U4" s="179" t="s">
        <v>124</v>
      </c>
      <c r="W4" s="193" t="str">
        <f t="shared" si="3"/>
        <v>9840959</v>
      </c>
      <c r="X4" s="62">
        <v>98</v>
      </c>
      <c r="Y4" s="190">
        <v>40959</v>
      </c>
      <c r="Z4" s="62" t="s">
        <v>155</v>
      </c>
    </row>
    <row r="5" spans="1:26" ht="14.25">
      <c r="A5" s="55" t="s">
        <v>37</v>
      </c>
      <c r="B5" s="60" t="s">
        <v>68</v>
      </c>
      <c r="C5" s="60" t="s">
        <v>71</v>
      </c>
      <c r="D5" s="60"/>
      <c r="F5" s="60"/>
      <c r="G5" s="60"/>
      <c r="I5" s="62">
        <v>5</v>
      </c>
      <c r="J5" s="62">
        <v>4</v>
      </c>
      <c r="K5" s="60">
        <f t="shared" si="0"/>
        <v>0</v>
      </c>
      <c r="L5" s="227">
        <v>2</v>
      </c>
      <c r="M5" s="60">
        <f t="shared" si="1"/>
        <v>2</v>
      </c>
      <c r="O5" s="60">
        <v>2</v>
      </c>
      <c r="P5" s="60" t="s">
        <v>72</v>
      </c>
      <c r="R5" s="55" t="str">
        <f t="shared" si="2"/>
        <v>視光學科</v>
      </c>
      <c r="S5" s="179">
        <v>2040</v>
      </c>
      <c r="U5" s="179" t="s">
        <v>125</v>
      </c>
      <c r="W5" s="193" t="str">
        <f t="shared" si="3"/>
        <v>9841764</v>
      </c>
      <c r="X5" s="62">
        <v>98</v>
      </c>
      <c r="Y5" s="190">
        <v>41764</v>
      </c>
      <c r="Z5" s="62" t="s">
        <v>149</v>
      </c>
    </row>
    <row r="6" spans="1:26" ht="14.25">
      <c r="A6" s="55" t="s">
        <v>116</v>
      </c>
      <c r="B6" s="60" t="s">
        <v>51</v>
      </c>
      <c r="C6" s="60" t="s">
        <v>55</v>
      </c>
      <c r="D6" s="62" t="s">
        <v>56</v>
      </c>
      <c r="F6" s="60"/>
      <c r="G6" s="60"/>
      <c r="I6" s="62">
        <v>5</v>
      </c>
      <c r="J6" s="62">
        <v>4</v>
      </c>
      <c r="K6" s="60">
        <f t="shared" si="0"/>
        <v>0</v>
      </c>
      <c r="L6" s="227">
        <v>2</v>
      </c>
      <c r="M6" s="60">
        <f t="shared" si="1"/>
        <v>2</v>
      </c>
      <c r="O6" s="60">
        <v>3</v>
      </c>
      <c r="P6" s="60" t="s">
        <v>74</v>
      </c>
      <c r="R6" s="55" t="str">
        <f t="shared" si="2"/>
        <v>餐旅管理科</v>
      </c>
      <c r="S6" s="179">
        <v>2071</v>
      </c>
      <c r="U6" s="179"/>
      <c r="W6" s="193" t="str">
        <f t="shared" si="3"/>
        <v>9940959</v>
      </c>
      <c r="X6" s="62">
        <v>99</v>
      </c>
      <c r="Y6" s="190">
        <v>40959</v>
      </c>
      <c r="Z6" s="62" t="s">
        <v>155</v>
      </c>
    </row>
    <row r="7" spans="1:26" ht="14.25">
      <c r="A7" s="55" t="s">
        <v>38</v>
      </c>
      <c r="B7" s="60" t="s">
        <v>51</v>
      </c>
      <c r="C7" s="60"/>
      <c r="D7" s="62" t="s">
        <v>56</v>
      </c>
      <c r="F7" s="60"/>
      <c r="G7" s="60"/>
      <c r="I7" s="62"/>
      <c r="J7" s="62"/>
      <c r="K7" s="60">
        <f t="shared" si="0"/>
        <v>2</v>
      </c>
      <c r="L7" s="227">
        <v>2</v>
      </c>
      <c r="M7" s="60">
        <f t="shared" si="1"/>
        <v>2</v>
      </c>
      <c r="O7" s="60">
        <v>4</v>
      </c>
      <c r="P7" s="60" t="s">
        <v>80</v>
      </c>
      <c r="R7" s="55" t="str">
        <f t="shared" si="2"/>
        <v>職業安全衛生科</v>
      </c>
      <c r="S7" s="179">
        <v>2120</v>
      </c>
      <c r="U7" s="179" t="s">
        <v>126</v>
      </c>
      <c r="W7" s="193" t="str">
        <f t="shared" si="3"/>
        <v>9941361</v>
      </c>
      <c r="X7" s="62">
        <v>99</v>
      </c>
      <c r="Y7" s="190">
        <v>41361</v>
      </c>
      <c r="Z7" s="62" t="s">
        <v>154</v>
      </c>
    </row>
    <row r="8" spans="1:26" ht="14.25">
      <c r="A8" s="55"/>
      <c r="B8" s="60"/>
      <c r="C8" s="60"/>
      <c r="D8" s="60"/>
      <c r="F8" s="60"/>
      <c r="G8" s="60"/>
      <c r="I8" s="60"/>
      <c r="J8" s="60"/>
      <c r="K8" s="60">
        <f t="shared" si="0"/>
      </c>
      <c r="L8" s="60">
        <f>IF(B8="","",4-K8+M8)</f>
      </c>
      <c r="M8" s="60">
        <f t="shared" si="1"/>
      </c>
      <c r="O8" s="57" t="s">
        <v>84</v>
      </c>
      <c r="P8" s="57" t="s">
        <v>81</v>
      </c>
      <c r="R8" s="55">
        <f t="shared" si="2"/>
      </c>
      <c r="S8" s="179"/>
      <c r="U8" s="179" t="s">
        <v>127</v>
      </c>
      <c r="W8" s="193" t="str">
        <f t="shared" si="3"/>
        <v>9941764</v>
      </c>
      <c r="X8" s="62">
        <v>99</v>
      </c>
      <c r="Y8" s="190">
        <v>41764</v>
      </c>
      <c r="Z8" s="62" t="s">
        <v>148</v>
      </c>
    </row>
    <row r="9" spans="1:26" ht="14.25">
      <c r="A9" s="55" t="s">
        <v>41</v>
      </c>
      <c r="B9" s="60" t="s">
        <v>51</v>
      </c>
      <c r="C9" s="60" t="s">
        <v>55</v>
      </c>
      <c r="D9" s="60"/>
      <c r="F9" s="60"/>
      <c r="G9" s="60"/>
      <c r="I9" s="62"/>
      <c r="J9" s="62">
        <v>5</v>
      </c>
      <c r="K9" s="60">
        <f t="shared" si="0"/>
        <v>1</v>
      </c>
      <c r="L9" s="227">
        <v>2</v>
      </c>
      <c r="M9" s="60">
        <f t="shared" si="1"/>
        <v>2</v>
      </c>
      <c r="O9" s="60">
        <v>2</v>
      </c>
      <c r="P9" s="226" t="s">
        <v>162</v>
      </c>
      <c r="R9" s="55" t="str">
        <f t="shared" si="2"/>
        <v>健康美容觀光科</v>
      </c>
      <c r="S9" s="179">
        <v>2124</v>
      </c>
      <c r="U9" s="179" t="s">
        <v>128</v>
      </c>
      <c r="W9" s="193" t="str">
        <f t="shared" si="3"/>
        <v>10040959</v>
      </c>
      <c r="X9" s="62">
        <v>100</v>
      </c>
      <c r="Y9" s="190">
        <v>40959</v>
      </c>
      <c r="Z9" s="62" t="s">
        <v>155</v>
      </c>
    </row>
    <row r="10" spans="1:26" ht="14.25">
      <c r="A10" s="55" t="s">
        <v>204</v>
      </c>
      <c r="B10" s="60" t="s">
        <v>51</v>
      </c>
      <c r="C10" s="60"/>
      <c r="D10" s="60"/>
      <c r="F10" s="60"/>
      <c r="G10" s="60"/>
      <c r="I10" s="62"/>
      <c r="J10" s="62"/>
      <c r="K10" s="60">
        <f t="shared" si="0"/>
        <v>2</v>
      </c>
      <c r="L10" s="227">
        <v>2</v>
      </c>
      <c r="M10" s="60">
        <f t="shared" si="1"/>
        <v>2</v>
      </c>
      <c r="O10" s="60">
        <v>3</v>
      </c>
      <c r="P10" s="226" t="s">
        <v>162</v>
      </c>
      <c r="R10" s="55" t="s">
        <v>204</v>
      </c>
      <c r="S10" s="179">
        <v>2126</v>
      </c>
      <c r="U10" s="179" t="s">
        <v>129</v>
      </c>
      <c r="W10" s="193" t="str">
        <f t="shared" si="3"/>
        <v>10041361</v>
      </c>
      <c r="X10" s="62">
        <v>100</v>
      </c>
      <c r="Y10" s="190">
        <v>41361</v>
      </c>
      <c r="Z10" s="62" t="s">
        <v>154</v>
      </c>
    </row>
    <row r="11" spans="1:26" ht="14.25">
      <c r="A11" s="55" t="s">
        <v>39</v>
      </c>
      <c r="B11" s="60" t="s">
        <v>51</v>
      </c>
      <c r="C11" s="60" t="s">
        <v>55</v>
      </c>
      <c r="D11" s="62"/>
      <c r="F11" s="60"/>
      <c r="G11" s="60"/>
      <c r="I11" s="62"/>
      <c r="J11" s="62"/>
      <c r="K11" s="60">
        <f t="shared" si="0"/>
        <v>2</v>
      </c>
      <c r="L11" s="227">
        <v>2</v>
      </c>
      <c r="M11" s="60">
        <f t="shared" si="1"/>
        <v>2</v>
      </c>
      <c r="O11" s="60">
        <v>4</v>
      </c>
      <c r="P11" s="60" t="s">
        <v>161</v>
      </c>
      <c r="R11" s="55" t="str">
        <f t="shared" si="2"/>
        <v>幼兒保育科</v>
      </c>
      <c r="S11" s="179">
        <v>2110</v>
      </c>
      <c r="U11" s="179" t="s">
        <v>132</v>
      </c>
      <c r="W11" s="193" t="str">
        <f t="shared" si="3"/>
        <v>10041543</v>
      </c>
      <c r="X11" s="62">
        <v>100</v>
      </c>
      <c r="Y11" s="190">
        <v>41543</v>
      </c>
      <c r="Z11" s="62" t="s">
        <v>145</v>
      </c>
    </row>
    <row r="12" spans="1:26" ht="14.25">
      <c r="A12" s="55" t="s">
        <v>40</v>
      </c>
      <c r="B12" s="60" t="s">
        <v>51</v>
      </c>
      <c r="C12" s="60" t="s">
        <v>55</v>
      </c>
      <c r="D12" s="60"/>
      <c r="F12" s="60"/>
      <c r="G12" s="60"/>
      <c r="I12" s="62">
        <v>5</v>
      </c>
      <c r="J12" s="62">
        <v>5</v>
      </c>
      <c r="K12" s="60">
        <f t="shared" si="0"/>
        <v>0</v>
      </c>
      <c r="L12" s="227">
        <v>2</v>
      </c>
      <c r="M12" s="60">
        <f t="shared" si="1"/>
        <v>2</v>
      </c>
      <c r="R12" s="55" t="str">
        <f t="shared" si="2"/>
        <v>生命關懷事業科</v>
      </c>
      <c r="S12" s="179">
        <v>2122</v>
      </c>
      <c r="U12" s="179" t="s">
        <v>133</v>
      </c>
      <c r="W12" s="193" t="str">
        <f t="shared" si="3"/>
        <v>10041764</v>
      </c>
      <c r="X12" s="62">
        <v>100</v>
      </c>
      <c r="Y12" s="190">
        <v>41764</v>
      </c>
      <c r="Z12" s="62" t="s">
        <v>149</v>
      </c>
    </row>
    <row r="13" spans="1:26" ht="14.25">
      <c r="A13" s="55" t="s">
        <v>112</v>
      </c>
      <c r="B13" s="60"/>
      <c r="C13" s="60" t="s">
        <v>55</v>
      </c>
      <c r="D13" s="60"/>
      <c r="F13" s="60"/>
      <c r="G13" s="60"/>
      <c r="I13" s="60"/>
      <c r="J13" s="60"/>
      <c r="K13" s="60">
        <f t="shared" si="0"/>
      </c>
      <c r="L13" s="60">
        <f>IF(B13="","",4-K13+M13)</f>
      </c>
      <c r="M13" s="60">
        <f t="shared" si="1"/>
      </c>
      <c r="R13" s="55" t="str">
        <f t="shared" si="2"/>
        <v>調理保健技術科</v>
      </c>
      <c r="S13" s="179">
        <v>2123</v>
      </c>
      <c r="U13" s="179"/>
      <c r="W13" s="193" t="str">
        <f t="shared" si="3"/>
        <v>10141200</v>
      </c>
      <c r="X13" s="62">
        <v>101</v>
      </c>
      <c r="Y13" s="190">
        <v>41200</v>
      </c>
      <c r="Z13" s="62" t="s">
        <v>153</v>
      </c>
    </row>
    <row r="14" spans="1:26" ht="14.25">
      <c r="A14" s="55" t="s">
        <v>117</v>
      </c>
      <c r="B14" s="60"/>
      <c r="C14" s="60" t="s">
        <v>55</v>
      </c>
      <c r="D14" s="60"/>
      <c r="F14" s="60"/>
      <c r="G14" s="60"/>
      <c r="I14" s="60"/>
      <c r="J14" s="60"/>
      <c r="K14" s="60">
        <f t="shared" si="0"/>
      </c>
      <c r="L14" s="60">
        <f>IF(B14="","",4-K14+M14)</f>
      </c>
      <c r="M14" s="60">
        <f t="shared" si="1"/>
      </c>
      <c r="R14" s="55" t="str">
        <f t="shared" si="2"/>
        <v>高齡健康促進科</v>
      </c>
      <c r="S14" s="179">
        <v>2125</v>
      </c>
      <c r="U14" s="179" t="s">
        <v>134</v>
      </c>
      <c r="W14" s="193" t="str">
        <f t="shared" si="3"/>
        <v>10141361</v>
      </c>
      <c r="X14" s="62">
        <v>101</v>
      </c>
      <c r="Y14" s="190">
        <v>41361</v>
      </c>
      <c r="Z14" s="62" t="s">
        <v>154</v>
      </c>
    </row>
    <row r="15" spans="18:26" ht="14.25">
      <c r="R15" s="55">
        <f t="shared" si="2"/>
      </c>
      <c r="S15" s="179">
        <f t="shared" si="2"/>
      </c>
      <c r="U15" s="179" t="s">
        <v>135</v>
      </c>
      <c r="W15" s="193" t="str">
        <f t="shared" si="3"/>
        <v>10141543</v>
      </c>
      <c r="X15" s="62">
        <v>101</v>
      </c>
      <c r="Y15" s="190">
        <v>41543</v>
      </c>
      <c r="Z15" s="62" t="s">
        <v>145</v>
      </c>
    </row>
    <row r="16" spans="18:26" ht="14.25">
      <c r="R16" s="55">
        <f t="shared" si="2"/>
      </c>
      <c r="S16" s="179">
        <f t="shared" si="2"/>
      </c>
      <c r="U16" s="179" t="s">
        <v>136</v>
      </c>
      <c r="W16" s="193" t="str">
        <f t="shared" si="3"/>
        <v>10141764</v>
      </c>
      <c r="X16" s="62">
        <v>101</v>
      </c>
      <c r="Y16" s="190">
        <v>41764</v>
      </c>
      <c r="Z16" s="62" t="s">
        <v>149</v>
      </c>
    </row>
    <row r="17" spans="1:26" ht="14.25">
      <c r="A17" s="57" t="s">
        <v>46</v>
      </c>
      <c r="B17" s="57" t="s">
        <v>57</v>
      </c>
      <c r="C17" s="57" t="s">
        <v>58</v>
      </c>
      <c r="U17" s="57" t="s">
        <v>138</v>
      </c>
      <c r="W17" s="193" t="str">
        <f t="shared" si="3"/>
        <v>10241543</v>
      </c>
      <c r="X17" s="62">
        <v>102</v>
      </c>
      <c r="Y17" s="190">
        <v>41543</v>
      </c>
      <c r="Z17" s="62" t="s">
        <v>146</v>
      </c>
    </row>
    <row r="18" spans="1:26" ht="14.25">
      <c r="A18" s="58"/>
      <c r="B18" s="60" t="s">
        <v>51</v>
      </c>
      <c r="C18" s="60">
        <v>220</v>
      </c>
      <c r="U18" s="57" t="s">
        <v>139</v>
      </c>
      <c r="W18" s="193" t="str">
        <f t="shared" si="3"/>
        <v>10241764</v>
      </c>
      <c r="X18" s="62">
        <v>102</v>
      </c>
      <c r="Y18" s="190">
        <v>41764</v>
      </c>
      <c r="Z18" s="62" t="s">
        <v>149</v>
      </c>
    </row>
    <row r="19" spans="1:26" ht="14.25">
      <c r="A19" s="55">
        <f ca="1">YEAR(TODAY())-1910</f>
        <v>106</v>
      </c>
      <c r="B19" s="60" t="s">
        <v>100</v>
      </c>
      <c r="C19" s="60">
        <v>80</v>
      </c>
      <c r="U19" s="57" t="s">
        <v>144</v>
      </c>
      <c r="W19" s="193">
        <f aca="true" t="shared" si="4" ref="W19:W29">X19&amp;Y19</f>
      </c>
      <c r="X19" s="62"/>
      <c r="Y19" s="190"/>
      <c r="Z19" s="62"/>
    </row>
    <row r="20" spans="1:26" ht="14.25">
      <c r="A20" s="55">
        <f ca="1">YEAR(TODAY())-1911</f>
        <v>105</v>
      </c>
      <c r="B20" s="60" t="s">
        <v>56</v>
      </c>
      <c r="C20" s="60">
        <v>80</v>
      </c>
      <c r="U20" s="57" t="s">
        <v>158</v>
      </c>
      <c r="W20" s="193">
        <f t="shared" si="4"/>
      </c>
      <c r="X20" s="62"/>
      <c r="Y20" s="190"/>
      <c r="Z20" s="62"/>
    </row>
    <row r="21" spans="1:26" ht="14.25">
      <c r="A21" s="55">
        <f ca="1">YEAR(TODAY())-1912</f>
        <v>104</v>
      </c>
      <c r="U21" s="57"/>
      <c r="W21" s="193">
        <f t="shared" si="4"/>
      </c>
      <c r="X21" s="62"/>
      <c r="Y21" s="190"/>
      <c r="Z21" s="62"/>
    </row>
    <row r="22" spans="1:26" ht="14.25">
      <c r="A22" s="55">
        <f ca="1">YEAR(TODAY())-1913</f>
        <v>103</v>
      </c>
      <c r="W22" s="193">
        <f t="shared" si="4"/>
      </c>
      <c r="X22" s="62"/>
      <c r="Y22" s="190"/>
      <c r="Z22" s="62"/>
    </row>
    <row r="23" spans="1:26" ht="14.25">
      <c r="A23" s="55">
        <f ca="1">YEAR(TODAY())-1914</f>
        <v>102</v>
      </c>
      <c r="W23" s="193">
        <f t="shared" si="4"/>
      </c>
      <c r="X23" s="62"/>
      <c r="Y23" s="190"/>
      <c r="Z23" s="62"/>
    </row>
    <row r="24" spans="1:26" ht="14.25">
      <c r="A24" s="55">
        <f ca="1">YEAR(TODAY())-1915</f>
        <v>101</v>
      </c>
      <c r="W24" s="193">
        <f t="shared" si="4"/>
      </c>
      <c r="X24" s="62"/>
      <c r="Y24" s="190"/>
      <c r="Z24" s="62"/>
    </row>
    <row r="25" spans="1:26" ht="14.25">
      <c r="A25" s="55">
        <f ca="1">YEAR(TODAY())-1916</f>
        <v>100</v>
      </c>
      <c r="W25" s="193">
        <f t="shared" si="4"/>
      </c>
      <c r="X25" s="62"/>
      <c r="Y25" s="190"/>
      <c r="Z25" s="62"/>
    </row>
    <row r="26" spans="1:26" ht="14.25">
      <c r="A26" s="59"/>
      <c r="W26" s="193">
        <f t="shared" si="4"/>
      </c>
      <c r="X26" s="62"/>
      <c r="Y26" s="190"/>
      <c r="Z26" s="62"/>
    </row>
    <row r="27" spans="23:26" ht="14.25">
      <c r="W27" s="193">
        <f t="shared" si="4"/>
      </c>
      <c r="X27" s="62"/>
      <c r="Y27" s="190"/>
      <c r="Z27" s="62"/>
    </row>
    <row r="28" spans="1:26" ht="14.25">
      <c r="A28" s="57" t="s">
        <v>31</v>
      </c>
      <c r="W28" s="193">
        <f t="shared" si="4"/>
      </c>
      <c r="X28" s="62"/>
      <c r="Y28" s="190"/>
      <c r="Z28" s="62"/>
    </row>
    <row r="29" spans="1:26" ht="14.25">
      <c r="A29" s="55"/>
      <c r="B29" s="56"/>
      <c r="W29" s="193">
        <f t="shared" si="4"/>
      </c>
      <c r="X29" s="62"/>
      <c r="Y29" s="190"/>
      <c r="Z29" s="62"/>
    </row>
    <row r="30" spans="1:26" ht="14.25">
      <c r="A30" s="55" t="s">
        <v>104</v>
      </c>
      <c r="B30" s="56"/>
      <c r="W30" s="194"/>
      <c r="X30" s="191"/>
      <c r="Y30" s="191"/>
      <c r="Z30" s="191"/>
    </row>
    <row r="31" spans="1:2" ht="14.25">
      <c r="A31" s="107" t="s">
        <v>203</v>
      </c>
      <c r="B31" s="56"/>
    </row>
    <row r="32" spans="1:2" ht="14.25">
      <c r="A32" s="107"/>
      <c r="B32" s="56"/>
    </row>
    <row r="33" ht="14.25">
      <c r="B33" s="56"/>
    </row>
    <row r="34" ht="14.25">
      <c r="B34" s="56"/>
    </row>
    <row r="35" ht="14.25">
      <c r="B35" s="56"/>
    </row>
    <row r="36" ht="14.25">
      <c r="B36" s="56"/>
    </row>
  </sheetData>
  <sheetProtection sheet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8"/>
  <sheetViews>
    <sheetView zoomScale="90" zoomScaleNormal="90" zoomScalePageLayoutView="0" workbookViewId="0" topLeftCell="A1">
      <pane ySplit="12" topLeftCell="BM13" activePane="bottomLeft" state="frozen"/>
      <selection pane="topLeft" activeCell="A1" sqref="A1"/>
      <selection pane="bottomLeft" activeCell="E2" sqref="E2:G2"/>
    </sheetView>
  </sheetViews>
  <sheetFormatPr defaultColWidth="9.00390625" defaultRowHeight="16.5"/>
  <cols>
    <col min="1" max="2" width="5.25390625" style="9" customWidth="1"/>
    <col min="3" max="3" width="11.875" style="9" customWidth="1"/>
    <col min="4" max="4" width="20.75390625" style="9" customWidth="1"/>
    <col min="5" max="14" width="5.625" style="9" customWidth="1"/>
    <col min="15" max="15" width="11.50390625" style="13" customWidth="1"/>
    <col min="16" max="16" width="18.125" style="9" customWidth="1"/>
    <col min="17" max="17" width="3.875" style="9" customWidth="1"/>
    <col min="18" max="18" width="10.00390625" style="34" hidden="1" customWidth="1"/>
    <col min="19" max="19" width="47.375" style="34" hidden="1" customWidth="1"/>
    <col min="20" max="20" width="12.125" style="9" hidden="1" customWidth="1"/>
    <col min="21" max="21" width="12.50390625" style="9" hidden="1" customWidth="1"/>
    <col min="22" max="16384" width="9.00390625" style="9" customWidth="1"/>
  </cols>
  <sheetData>
    <row r="1" spans="18:21" ht="9.75" customHeight="1" thickBot="1">
      <c r="R1" s="37">
        <f>MATCH(E2,'清單'!A1:A15,0)</f>
        <v>6</v>
      </c>
      <c r="S1" s="38">
        <f>IF(D4="","",TEXT(D4,"[$-404]e/mm/dd;@")&amp;" "&amp;LEFT(A4,LEN(A4)-2)&amp;"通過")</f>
      </c>
      <c r="T1" s="446" t="e">
        <f>VLOOKUP(入學年_在職&amp;U2,課程報部紀錄表,4,0)</f>
        <v>#N/A</v>
      </c>
      <c r="U1" s="447"/>
    </row>
    <row r="2" spans="1:21" s="50" customFormat="1" ht="35.25" customHeight="1" thickBot="1" thickTop="1">
      <c r="A2" s="333" t="s">
        <v>44</v>
      </c>
      <c r="B2" s="330"/>
      <c r="C2" s="110">
        <v>105</v>
      </c>
      <c r="D2" s="51" t="s">
        <v>33</v>
      </c>
      <c r="E2" s="327" t="s">
        <v>163</v>
      </c>
      <c r="F2" s="327"/>
      <c r="G2" s="500"/>
      <c r="H2" s="333" t="s">
        <v>43</v>
      </c>
      <c r="I2" s="330"/>
      <c r="J2" s="327"/>
      <c r="K2" s="327"/>
      <c r="L2" s="500"/>
      <c r="M2" s="333" t="s">
        <v>57</v>
      </c>
      <c r="N2" s="330"/>
      <c r="O2" s="331" t="s">
        <v>55</v>
      </c>
      <c r="P2" s="332"/>
      <c r="R2" s="38" t="str">
        <f>"清單!F"&amp;$R$1&amp;":G"&amp;$R$1</f>
        <v>清單!F6:G6</v>
      </c>
      <c r="S2" s="223">
        <f>IF(S1="","",IF(H4="","",TEXT(H4,"[$-404]e/mm/dd;@")&amp;" "&amp;LEFT(E4,LEN(E4)-2)&amp;"通過"))</f>
      </c>
      <c r="T2" s="224" t="s">
        <v>157</v>
      </c>
      <c r="U2" s="205"/>
    </row>
    <row r="3" spans="18:20" ht="9" customHeight="1" thickBot="1" thickTop="1">
      <c r="R3" s="38" t="str">
        <f>"清單!B"&amp;$R$1&amp;":D"&amp;$R$1</f>
        <v>清單!B6:D6</v>
      </c>
      <c r="S3" s="38">
        <f>IF(S2="","",IF(O4="","",TEXT(O4,"[$-404]e/mm/dd;@")&amp;" "&amp;LEFT(L4,LEN(L4)-2)&amp;"通過"))</f>
      </c>
      <c r="T3" s="215"/>
    </row>
    <row r="4" spans="1:19" ht="35.25" customHeight="1" thickBot="1" thickTop="1">
      <c r="A4" s="333" t="s">
        <v>66</v>
      </c>
      <c r="B4" s="330"/>
      <c r="C4" s="330"/>
      <c r="D4" s="53"/>
      <c r="E4" s="333" t="s">
        <v>67</v>
      </c>
      <c r="F4" s="330"/>
      <c r="G4" s="330"/>
      <c r="H4" s="501"/>
      <c r="I4" s="501"/>
      <c r="J4" s="501"/>
      <c r="K4" s="502"/>
      <c r="L4" s="333" t="s">
        <v>102</v>
      </c>
      <c r="M4" s="330"/>
      <c r="N4" s="330"/>
      <c r="O4" s="504"/>
      <c r="P4" s="505"/>
      <c r="R4" s="221">
        <f>1-ISERROR(FIND("教務會議",S3))</f>
        <v>0</v>
      </c>
      <c r="S4" s="219" t="str">
        <f>IF(S1="","xxx/xx/xx 科課程發展會議通過",IF(S3="",IF(S2="",S1,S1&amp;", "&amp;S2),S3))</f>
        <v>xxx/xx/xx 科課程發展會議通過</v>
      </c>
    </row>
    <row r="5" spans="1:19" ht="9" customHeight="1" thickTop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3"/>
      <c r="P5" s="202"/>
      <c r="R5" s="108"/>
      <c r="S5" s="222">
        <f>IF(R4=0,"",IF(ISNA(T1),"",TEXT(U2,"[$-404]e/mm/dd;@")&amp;" "&amp;T1&amp;"函 同意核備"))</f>
      </c>
    </row>
    <row r="6" spans="1:16" ht="30" customHeight="1">
      <c r="A6" s="341" t="str">
        <f>"仁德醫護管理專科學校 "&amp;O2&amp;E2&amp;J2&amp;" "&amp;C2&amp;"學年度入學學生之科目課程表"</f>
        <v>仁德醫護管理專科學校 二年制在職專班餐旅管理科 105學年度入學學生之科目課程表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</row>
    <row r="7" spans="1:16" ht="14.25" customHeight="1">
      <c r="A7" s="180"/>
      <c r="B7" s="419">
        <f>IF(S5="","",S4)</f>
      </c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</row>
    <row r="8" spans="1:16" ht="14.25" customHeight="1" thickBot="1">
      <c r="A8" s="204">
        <f>VLOOKUP(選定科別,'清單'!$R$1:$S$16,2,0)</f>
        <v>2071</v>
      </c>
      <c r="B8" s="419" t="str">
        <f>IF(S5="",S4,IF(R4=0,"",S5))</f>
        <v>xxx/xx/xx 科課程發展會議通過</v>
      </c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</row>
    <row r="9" spans="1:16" ht="18.75" customHeight="1" thickBot="1">
      <c r="A9" s="458" t="s">
        <v>27</v>
      </c>
      <c r="B9" s="459"/>
      <c r="C9" s="434" t="s">
        <v>28</v>
      </c>
      <c r="D9" s="435"/>
      <c r="E9" s="454" t="s">
        <v>92</v>
      </c>
      <c r="F9" s="485" t="s">
        <v>93</v>
      </c>
      <c r="G9" s="455" t="s">
        <v>94</v>
      </c>
      <c r="H9" s="456"/>
      <c r="I9" s="456"/>
      <c r="J9" s="456"/>
      <c r="K9" s="456"/>
      <c r="L9" s="456"/>
      <c r="M9" s="456"/>
      <c r="N9" s="457"/>
      <c r="O9" s="476" t="s">
        <v>103</v>
      </c>
      <c r="P9" s="477"/>
    </row>
    <row r="10" spans="1:16" ht="16.5" customHeight="1">
      <c r="A10" s="422"/>
      <c r="B10" s="421"/>
      <c r="C10" s="436"/>
      <c r="D10" s="437"/>
      <c r="E10" s="361"/>
      <c r="F10" s="429"/>
      <c r="G10" s="480" t="s">
        <v>95</v>
      </c>
      <c r="H10" s="481"/>
      <c r="I10" s="481"/>
      <c r="J10" s="482"/>
      <c r="K10" s="480" t="s">
        <v>96</v>
      </c>
      <c r="L10" s="481"/>
      <c r="M10" s="481"/>
      <c r="N10" s="482"/>
      <c r="O10" s="342"/>
      <c r="P10" s="343"/>
    </row>
    <row r="11" spans="1:16" ht="14.25" customHeight="1">
      <c r="A11" s="422"/>
      <c r="B11" s="421"/>
      <c r="C11" s="436"/>
      <c r="D11" s="437"/>
      <c r="E11" s="361"/>
      <c r="F11" s="429"/>
      <c r="G11" s="488" t="s">
        <v>97</v>
      </c>
      <c r="H11" s="489"/>
      <c r="I11" s="483" t="s">
        <v>98</v>
      </c>
      <c r="J11" s="484"/>
      <c r="K11" s="486" t="s">
        <v>97</v>
      </c>
      <c r="L11" s="487"/>
      <c r="M11" s="440" t="s">
        <v>98</v>
      </c>
      <c r="N11" s="441"/>
      <c r="O11" s="342"/>
      <c r="P11" s="343"/>
    </row>
    <row r="12" spans="1:16" ht="16.5" customHeight="1" thickBot="1">
      <c r="A12" s="423"/>
      <c r="B12" s="424"/>
      <c r="C12" s="438"/>
      <c r="D12" s="439"/>
      <c r="E12" s="362"/>
      <c r="F12" s="430"/>
      <c r="G12" s="111" t="s">
        <v>92</v>
      </c>
      <c r="H12" s="112" t="s">
        <v>93</v>
      </c>
      <c r="I12" s="113" t="s">
        <v>0</v>
      </c>
      <c r="J12" s="114" t="s">
        <v>1</v>
      </c>
      <c r="K12" s="111" t="s">
        <v>0</v>
      </c>
      <c r="L12" s="112" t="s">
        <v>1</v>
      </c>
      <c r="M12" s="113" t="s">
        <v>0</v>
      </c>
      <c r="N12" s="114" t="s">
        <v>1</v>
      </c>
      <c r="O12" s="344"/>
      <c r="P12" s="345"/>
    </row>
    <row r="13" spans="1:16" ht="22.5" customHeight="1">
      <c r="A13" s="448" t="s">
        <v>62</v>
      </c>
      <c r="B13" s="449"/>
      <c r="C13" s="478" t="s">
        <v>53</v>
      </c>
      <c r="D13" s="1" t="s">
        <v>60</v>
      </c>
      <c r="E13" s="14">
        <v>5</v>
      </c>
      <c r="F13" s="15">
        <f>H13+J13+L13+N13</f>
        <v>5</v>
      </c>
      <c r="G13" s="39">
        <v>3</v>
      </c>
      <c r="H13" s="40">
        <v>3</v>
      </c>
      <c r="I13" s="41">
        <v>2</v>
      </c>
      <c r="J13" s="15">
        <v>2</v>
      </c>
      <c r="K13" s="39"/>
      <c r="L13" s="40"/>
      <c r="M13" s="41"/>
      <c r="N13" s="15"/>
      <c r="O13" s="328"/>
      <c r="P13" s="329"/>
    </row>
    <row r="14" spans="1:16" ht="22.5" customHeight="1">
      <c r="A14" s="450"/>
      <c r="B14" s="451"/>
      <c r="C14" s="479"/>
      <c r="D14" s="3" t="s">
        <v>61</v>
      </c>
      <c r="E14" s="16">
        <v>5</v>
      </c>
      <c r="F14" s="17">
        <f>H14+J14+L14+N14</f>
        <v>5</v>
      </c>
      <c r="G14" s="43">
        <v>3</v>
      </c>
      <c r="H14" s="44">
        <v>3</v>
      </c>
      <c r="I14" s="45">
        <v>2</v>
      </c>
      <c r="J14" s="17">
        <v>2</v>
      </c>
      <c r="K14" s="43"/>
      <c r="L14" s="44"/>
      <c r="M14" s="45"/>
      <c r="N14" s="17"/>
      <c r="O14" s="317"/>
      <c r="P14" s="318"/>
    </row>
    <row r="15" spans="1:16" ht="22.5" customHeight="1">
      <c r="A15" s="450"/>
      <c r="B15" s="451"/>
      <c r="C15" s="8" t="s">
        <v>108</v>
      </c>
      <c r="D15" s="3" t="s">
        <v>109</v>
      </c>
      <c r="E15" s="16">
        <v>2</v>
      </c>
      <c r="F15" s="17">
        <f>H15+J15+L15+N15</f>
        <v>2</v>
      </c>
      <c r="G15" s="43"/>
      <c r="H15" s="44"/>
      <c r="I15" s="26">
        <v>2</v>
      </c>
      <c r="J15" s="25">
        <v>2</v>
      </c>
      <c r="K15" s="43"/>
      <c r="L15" s="44"/>
      <c r="M15" s="45"/>
      <c r="N15" s="17"/>
      <c r="O15" s="317"/>
      <c r="P15" s="318"/>
    </row>
    <row r="16" spans="1:16" ht="22.5" customHeight="1" thickBot="1">
      <c r="A16" s="450"/>
      <c r="B16" s="451"/>
      <c r="C16" s="49" t="s">
        <v>54</v>
      </c>
      <c r="D16" s="3" t="s">
        <v>59</v>
      </c>
      <c r="E16" s="16">
        <v>2</v>
      </c>
      <c r="F16" s="17">
        <f>H16+J16+L16+N16</f>
        <v>2</v>
      </c>
      <c r="G16" s="43"/>
      <c r="H16" s="44"/>
      <c r="I16" s="26">
        <v>2</v>
      </c>
      <c r="J16" s="25">
        <v>2</v>
      </c>
      <c r="K16" s="46"/>
      <c r="L16" s="47"/>
      <c r="M16" s="48"/>
      <c r="N16" s="18"/>
      <c r="O16" s="317"/>
      <c r="P16" s="318"/>
    </row>
    <row r="17" spans="1:17" ht="22.5" customHeight="1" thickBot="1" thickTop="1">
      <c r="A17" s="452"/>
      <c r="B17" s="453"/>
      <c r="C17" s="390" t="s">
        <v>29</v>
      </c>
      <c r="D17" s="391"/>
      <c r="E17" s="19">
        <f aca="true" t="shared" si="0" ref="E17:N17">SUM(E13:E16)</f>
        <v>14</v>
      </c>
      <c r="F17" s="29">
        <f t="shared" si="0"/>
        <v>14</v>
      </c>
      <c r="G17" s="19">
        <f t="shared" si="0"/>
        <v>6</v>
      </c>
      <c r="H17" s="27">
        <f t="shared" si="0"/>
        <v>6</v>
      </c>
      <c r="I17" s="28">
        <f t="shared" si="0"/>
        <v>8</v>
      </c>
      <c r="J17" s="29">
        <f t="shared" si="0"/>
        <v>8</v>
      </c>
      <c r="K17" s="19">
        <f t="shared" si="0"/>
        <v>0</v>
      </c>
      <c r="L17" s="27">
        <f t="shared" si="0"/>
        <v>0</v>
      </c>
      <c r="M17" s="109">
        <f t="shared" si="0"/>
        <v>0</v>
      </c>
      <c r="N17" s="29">
        <f t="shared" si="0"/>
        <v>0</v>
      </c>
      <c r="O17" s="321"/>
      <c r="P17" s="322"/>
      <c r="Q17" s="5"/>
    </row>
    <row r="18" spans="1:17" ht="27" customHeight="1" thickBot="1" thickTop="1">
      <c r="A18" s="442" t="s">
        <v>101</v>
      </c>
      <c r="B18" s="443"/>
      <c r="C18" s="370" t="s">
        <v>63</v>
      </c>
      <c r="D18" s="371"/>
      <c r="E18" s="95">
        <v>4</v>
      </c>
      <c r="F18" s="96">
        <f>H18+J18+L18+N18</f>
        <v>4</v>
      </c>
      <c r="G18" s="355"/>
      <c r="H18" s="356"/>
      <c r="I18" s="97">
        <v>2</v>
      </c>
      <c r="J18" s="98">
        <f>I18</f>
        <v>2</v>
      </c>
      <c r="K18" s="99"/>
      <c r="L18" s="100">
        <f>K18</f>
        <v>0</v>
      </c>
      <c r="M18" s="101">
        <v>2</v>
      </c>
      <c r="N18" s="98">
        <f>M18</f>
        <v>2</v>
      </c>
      <c r="O18" s="444" t="s">
        <v>89</v>
      </c>
      <c r="P18" s="445"/>
      <c r="Q18" s="5"/>
    </row>
    <row r="19" spans="1:16" ht="18" customHeight="1" thickTop="1">
      <c r="A19" s="463" t="s">
        <v>26</v>
      </c>
      <c r="B19" s="469" t="s">
        <v>64</v>
      </c>
      <c r="C19" s="119"/>
      <c r="D19" s="158"/>
      <c r="E19" s="94"/>
      <c r="F19" s="21">
        <f aca="true" t="shared" si="1" ref="F19:F57">H19+J19+L19+N19</f>
        <v>0</v>
      </c>
      <c r="G19" s="82"/>
      <c r="H19" s="132"/>
      <c r="I19" s="133"/>
      <c r="J19" s="81"/>
      <c r="K19" s="82"/>
      <c r="L19" s="83"/>
      <c r="M19" s="84"/>
      <c r="N19" s="81"/>
      <c r="O19" s="474"/>
      <c r="P19" s="475"/>
    </row>
    <row r="20" spans="1:16" ht="18" customHeight="1">
      <c r="A20" s="377"/>
      <c r="B20" s="470"/>
      <c r="C20" s="120"/>
      <c r="D20" s="159"/>
      <c r="E20" s="73"/>
      <c r="F20" s="17">
        <f>H20+J20+L20+N20</f>
        <v>0</v>
      </c>
      <c r="G20" s="65"/>
      <c r="H20" s="66"/>
      <c r="I20" s="67"/>
      <c r="J20" s="68"/>
      <c r="K20" s="65"/>
      <c r="L20" s="66"/>
      <c r="M20" s="67"/>
      <c r="N20" s="68"/>
      <c r="O20" s="317"/>
      <c r="P20" s="318"/>
    </row>
    <row r="21" spans="1:16" ht="18" customHeight="1">
      <c r="A21" s="377"/>
      <c r="B21" s="470"/>
      <c r="C21" s="120"/>
      <c r="D21" s="159"/>
      <c r="E21" s="73"/>
      <c r="F21" s="17">
        <f t="shared" si="1"/>
        <v>0</v>
      </c>
      <c r="G21" s="65"/>
      <c r="H21" s="66"/>
      <c r="I21" s="67"/>
      <c r="J21" s="68"/>
      <c r="K21" s="65"/>
      <c r="L21" s="66"/>
      <c r="M21" s="67"/>
      <c r="N21" s="68"/>
      <c r="O21" s="317"/>
      <c r="P21" s="318"/>
    </row>
    <row r="22" spans="1:16" ht="18" customHeight="1">
      <c r="A22" s="377"/>
      <c r="B22" s="470"/>
      <c r="C22" s="120"/>
      <c r="D22" s="159"/>
      <c r="E22" s="73"/>
      <c r="F22" s="17">
        <f t="shared" si="1"/>
        <v>0</v>
      </c>
      <c r="G22" s="65"/>
      <c r="H22" s="66"/>
      <c r="I22" s="67"/>
      <c r="J22" s="68"/>
      <c r="K22" s="65"/>
      <c r="L22" s="66"/>
      <c r="M22" s="67"/>
      <c r="N22" s="68"/>
      <c r="O22" s="317"/>
      <c r="P22" s="318"/>
    </row>
    <row r="23" spans="1:19" s="11" customFormat="1" ht="18" customHeight="1" hidden="1">
      <c r="A23" s="377"/>
      <c r="B23" s="470"/>
      <c r="C23" s="120"/>
      <c r="D23" s="160"/>
      <c r="E23" s="73"/>
      <c r="F23" s="17">
        <f>H23+J23+L23+N23</f>
        <v>0</v>
      </c>
      <c r="G23" s="65"/>
      <c r="H23" s="66"/>
      <c r="I23" s="67"/>
      <c r="J23" s="68"/>
      <c r="K23" s="65"/>
      <c r="L23" s="66"/>
      <c r="M23" s="67"/>
      <c r="N23" s="68"/>
      <c r="O23" s="503"/>
      <c r="P23" s="318"/>
      <c r="R23" s="35"/>
      <c r="S23" s="35"/>
    </row>
    <row r="24" spans="1:19" s="11" customFormat="1" ht="18" customHeight="1" hidden="1">
      <c r="A24" s="377"/>
      <c r="B24" s="470"/>
      <c r="C24" s="120"/>
      <c r="D24" s="160"/>
      <c r="E24" s="73"/>
      <c r="F24" s="17">
        <f>H24+J24+L24+N24</f>
        <v>0</v>
      </c>
      <c r="G24" s="65"/>
      <c r="H24" s="66"/>
      <c r="I24" s="67"/>
      <c r="J24" s="68"/>
      <c r="K24" s="65"/>
      <c r="L24" s="66"/>
      <c r="M24" s="67"/>
      <c r="N24" s="68"/>
      <c r="O24" s="503"/>
      <c r="P24" s="318"/>
      <c r="R24" s="35"/>
      <c r="S24" s="35"/>
    </row>
    <row r="25" spans="1:19" s="11" customFormat="1" ht="18" customHeight="1" hidden="1">
      <c r="A25" s="377"/>
      <c r="B25" s="470"/>
      <c r="C25" s="120"/>
      <c r="D25" s="160"/>
      <c r="E25" s="73"/>
      <c r="F25" s="17">
        <f t="shared" si="1"/>
        <v>0</v>
      </c>
      <c r="G25" s="65"/>
      <c r="H25" s="66"/>
      <c r="I25" s="67"/>
      <c r="J25" s="68"/>
      <c r="K25" s="65"/>
      <c r="L25" s="66"/>
      <c r="M25" s="67"/>
      <c r="N25" s="68"/>
      <c r="O25" s="503"/>
      <c r="P25" s="318"/>
      <c r="R25" s="35"/>
      <c r="S25" s="35"/>
    </row>
    <row r="26" spans="1:16" ht="18" customHeight="1" thickBot="1">
      <c r="A26" s="377"/>
      <c r="B26" s="471"/>
      <c r="C26" s="121"/>
      <c r="D26" s="161"/>
      <c r="E26" s="73"/>
      <c r="F26" s="22">
        <f t="shared" si="1"/>
        <v>0</v>
      </c>
      <c r="G26" s="65"/>
      <c r="H26" s="66"/>
      <c r="I26" s="67"/>
      <c r="J26" s="68"/>
      <c r="K26" s="65"/>
      <c r="L26" s="66"/>
      <c r="M26" s="67"/>
      <c r="N26" s="68"/>
      <c r="O26" s="492"/>
      <c r="P26" s="493"/>
    </row>
    <row r="27" spans="1:19" s="11" customFormat="1" ht="18" customHeight="1">
      <c r="A27" s="377"/>
      <c r="B27" s="465" t="s">
        <v>99</v>
      </c>
      <c r="C27" s="122" t="s">
        <v>177</v>
      </c>
      <c r="D27" s="162"/>
      <c r="E27" s="72">
        <v>4</v>
      </c>
      <c r="F27" s="15">
        <f t="shared" si="1"/>
        <v>4</v>
      </c>
      <c r="G27" s="79"/>
      <c r="H27" s="86"/>
      <c r="I27" s="87"/>
      <c r="J27" s="80"/>
      <c r="K27" s="79">
        <v>2</v>
      </c>
      <c r="L27" s="86">
        <v>2</v>
      </c>
      <c r="M27" s="87">
        <v>2</v>
      </c>
      <c r="N27" s="80">
        <v>2</v>
      </c>
      <c r="O27" s="305"/>
      <c r="P27" s="306"/>
      <c r="R27" s="35"/>
      <c r="S27" s="35"/>
    </row>
    <row r="28" spans="1:19" s="11" customFormat="1" ht="18" customHeight="1">
      <c r="A28" s="377"/>
      <c r="B28" s="466"/>
      <c r="C28" s="123" t="s">
        <v>178</v>
      </c>
      <c r="D28" s="159"/>
      <c r="E28" s="73">
        <v>2</v>
      </c>
      <c r="F28" s="17">
        <f t="shared" si="1"/>
        <v>2</v>
      </c>
      <c r="G28" s="65">
        <v>2</v>
      </c>
      <c r="H28" s="66">
        <v>2</v>
      </c>
      <c r="I28" s="67"/>
      <c r="J28" s="68"/>
      <c r="K28" s="65"/>
      <c r="L28" s="66"/>
      <c r="M28" s="67"/>
      <c r="N28" s="68"/>
      <c r="O28" s="305"/>
      <c r="P28" s="306"/>
      <c r="R28" s="35"/>
      <c r="S28" s="35"/>
    </row>
    <row r="29" spans="1:19" s="11" customFormat="1" ht="18" customHeight="1">
      <c r="A29" s="377"/>
      <c r="B29" s="466"/>
      <c r="C29" s="123" t="s">
        <v>179</v>
      </c>
      <c r="D29" s="159"/>
      <c r="E29" s="73">
        <v>2</v>
      </c>
      <c r="F29" s="17">
        <f t="shared" si="1"/>
        <v>2</v>
      </c>
      <c r="G29" s="65">
        <v>2</v>
      </c>
      <c r="H29" s="66">
        <v>2</v>
      </c>
      <c r="I29" s="67"/>
      <c r="J29" s="68"/>
      <c r="K29" s="65"/>
      <c r="L29" s="66"/>
      <c r="M29" s="67"/>
      <c r="N29" s="68"/>
      <c r="O29" s="305"/>
      <c r="P29" s="306"/>
      <c r="R29" s="35"/>
      <c r="S29" s="35"/>
    </row>
    <row r="30" spans="1:19" s="11" customFormat="1" ht="18" customHeight="1">
      <c r="A30" s="377"/>
      <c r="B30" s="466"/>
      <c r="C30" s="123" t="s">
        <v>180</v>
      </c>
      <c r="D30" s="159"/>
      <c r="E30" s="73">
        <v>2</v>
      </c>
      <c r="F30" s="17">
        <f t="shared" si="1"/>
        <v>2</v>
      </c>
      <c r="G30" s="65"/>
      <c r="H30" s="66"/>
      <c r="I30" s="67"/>
      <c r="J30" s="68"/>
      <c r="K30" s="65"/>
      <c r="L30" s="66"/>
      <c r="M30" s="67">
        <v>2</v>
      </c>
      <c r="N30" s="68">
        <v>2</v>
      </c>
      <c r="O30" s="305"/>
      <c r="P30" s="306"/>
      <c r="R30" s="35"/>
      <c r="S30" s="35"/>
    </row>
    <row r="31" spans="1:19" s="11" customFormat="1" ht="18" customHeight="1">
      <c r="A31" s="377"/>
      <c r="B31" s="467"/>
      <c r="C31" s="123" t="s">
        <v>181</v>
      </c>
      <c r="D31" s="159"/>
      <c r="E31" s="73">
        <v>2</v>
      </c>
      <c r="F31" s="17">
        <f t="shared" si="1"/>
        <v>2</v>
      </c>
      <c r="G31" s="65"/>
      <c r="H31" s="66"/>
      <c r="I31" s="67"/>
      <c r="J31" s="68"/>
      <c r="K31" s="65">
        <v>2</v>
      </c>
      <c r="L31" s="66">
        <v>2</v>
      </c>
      <c r="M31" s="67"/>
      <c r="N31" s="68"/>
      <c r="O31" s="305"/>
      <c r="P31" s="306"/>
      <c r="R31" s="35"/>
      <c r="S31" s="35"/>
    </row>
    <row r="32" spans="1:19" s="11" customFormat="1" ht="18" customHeight="1">
      <c r="A32" s="377"/>
      <c r="B32" s="467"/>
      <c r="C32" s="123" t="s">
        <v>182</v>
      </c>
      <c r="D32" s="159"/>
      <c r="E32" s="73">
        <v>2</v>
      </c>
      <c r="F32" s="17">
        <f t="shared" si="1"/>
        <v>2</v>
      </c>
      <c r="G32" s="65">
        <v>2</v>
      </c>
      <c r="H32" s="66">
        <v>2</v>
      </c>
      <c r="I32" s="67"/>
      <c r="J32" s="68"/>
      <c r="K32" s="65"/>
      <c r="L32" s="66"/>
      <c r="M32" s="67"/>
      <c r="N32" s="68"/>
      <c r="O32" s="305"/>
      <c r="P32" s="306"/>
      <c r="R32" s="35"/>
      <c r="S32" s="35"/>
    </row>
    <row r="33" spans="1:19" s="11" customFormat="1" ht="18" customHeight="1">
      <c r="A33" s="377"/>
      <c r="B33" s="467"/>
      <c r="C33" s="123" t="s">
        <v>183</v>
      </c>
      <c r="D33" s="159"/>
      <c r="E33" s="73">
        <v>2</v>
      </c>
      <c r="F33" s="17">
        <f t="shared" si="1"/>
        <v>3</v>
      </c>
      <c r="G33" s="65">
        <v>2</v>
      </c>
      <c r="H33" s="66">
        <v>3</v>
      </c>
      <c r="I33" s="67"/>
      <c r="J33" s="68"/>
      <c r="K33" s="65"/>
      <c r="L33" s="66"/>
      <c r="M33" s="67"/>
      <c r="N33" s="68"/>
      <c r="O33" s="305"/>
      <c r="P33" s="306"/>
      <c r="R33" s="35"/>
      <c r="S33" s="35"/>
    </row>
    <row r="34" spans="1:19" s="11" customFormat="1" ht="18" customHeight="1">
      <c r="A34" s="377"/>
      <c r="B34" s="467"/>
      <c r="C34" s="123" t="s">
        <v>184</v>
      </c>
      <c r="D34" s="159"/>
      <c r="E34" s="73">
        <v>2</v>
      </c>
      <c r="F34" s="17">
        <f t="shared" si="1"/>
        <v>2</v>
      </c>
      <c r="G34" s="65"/>
      <c r="H34" s="66"/>
      <c r="I34" s="67">
        <v>2</v>
      </c>
      <c r="J34" s="68">
        <v>2</v>
      </c>
      <c r="K34" s="65"/>
      <c r="L34" s="66"/>
      <c r="M34" s="67"/>
      <c r="N34" s="68"/>
      <c r="O34" s="305"/>
      <c r="P34" s="306"/>
      <c r="R34" s="35"/>
      <c r="S34" s="35"/>
    </row>
    <row r="35" spans="1:19" s="11" customFormat="1" ht="18" customHeight="1">
      <c r="A35" s="377"/>
      <c r="B35" s="467"/>
      <c r="C35" s="123" t="s">
        <v>166</v>
      </c>
      <c r="D35" s="159"/>
      <c r="E35" s="73">
        <v>2</v>
      </c>
      <c r="F35" s="17">
        <f t="shared" si="1"/>
        <v>2</v>
      </c>
      <c r="G35" s="65"/>
      <c r="H35" s="66"/>
      <c r="I35" s="67">
        <v>2</v>
      </c>
      <c r="J35" s="68">
        <v>2</v>
      </c>
      <c r="K35" s="65"/>
      <c r="L35" s="66"/>
      <c r="M35" s="67"/>
      <c r="N35" s="68"/>
      <c r="O35" s="305"/>
      <c r="P35" s="306"/>
      <c r="R35" s="35"/>
      <c r="S35" s="35"/>
    </row>
    <row r="36" spans="1:19" s="11" customFormat="1" ht="18" customHeight="1">
      <c r="A36" s="377"/>
      <c r="B36" s="467"/>
      <c r="C36" s="123" t="s">
        <v>185</v>
      </c>
      <c r="D36" s="159"/>
      <c r="E36" s="73">
        <v>2</v>
      </c>
      <c r="F36" s="17">
        <f t="shared" si="1"/>
        <v>2</v>
      </c>
      <c r="G36" s="65"/>
      <c r="H36" s="66"/>
      <c r="I36" s="67">
        <v>2</v>
      </c>
      <c r="J36" s="68">
        <v>2</v>
      </c>
      <c r="K36" s="65"/>
      <c r="L36" s="66"/>
      <c r="M36" s="67"/>
      <c r="N36" s="68"/>
      <c r="O36" s="305"/>
      <c r="P36" s="306"/>
      <c r="R36" s="35"/>
      <c r="S36" s="35"/>
    </row>
    <row r="37" spans="1:19" s="11" customFormat="1" ht="18" customHeight="1">
      <c r="A37" s="377"/>
      <c r="B37" s="467"/>
      <c r="C37" s="123" t="s">
        <v>164</v>
      </c>
      <c r="D37" s="159"/>
      <c r="E37" s="73">
        <v>2</v>
      </c>
      <c r="F37" s="17">
        <f t="shared" si="1"/>
        <v>2</v>
      </c>
      <c r="G37" s="65"/>
      <c r="H37" s="66"/>
      <c r="I37" s="67"/>
      <c r="J37" s="68"/>
      <c r="K37" s="65"/>
      <c r="L37" s="66"/>
      <c r="M37" s="67">
        <v>2</v>
      </c>
      <c r="N37" s="68">
        <v>2</v>
      </c>
      <c r="O37" s="305"/>
      <c r="P37" s="306"/>
      <c r="R37" s="35"/>
      <c r="S37" s="35"/>
    </row>
    <row r="38" spans="1:19" s="11" customFormat="1" ht="18" customHeight="1">
      <c r="A38" s="377"/>
      <c r="B38" s="467"/>
      <c r="C38" s="123" t="s">
        <v>168</v>
      </c>
      <c r="D38" s="159"/>
      <c r="E38" s="73">
        <v>2</v>
      </c>
      <c r="F38" s="17">
        <f t="shared" si="1"/>
        <v>2</v>
      </c>
      <c r="G38" s="65"/>
      <c r="H38" s="66"/>
      <c r="I38" s="67"/>
      <c r="J38" s="68"/>
      <c r="K38" s="65">
        <v>2</v>
      </c>
      <c r="L38" s="66">
        <v>2</v>
      </c>
      <c r="M38" s="67"/>
      <c r="N38" s="68"/>
      <c r="O38" s="305"/>
      <c r="P38" s="306"/>
      <c r="R38" s="35"/>
      <c r="S38" s="35"/>
    </row>
    <row r="39" spans="1:19" s="11" customFormat="1" ht="18" customHeight="1">
      <c r="A39" s="377"/>
      <c r="B39" s="467"/>
      <c r="C39" s="123" t="s">
        <v>165</v>
      </c>
      <c r="D39" s="159"/>
      <c r="E39" s="73">
        <v>2</v>
      </c>
      <c r="F39" s="17">
        <f t="shared" si="1"/>
        <v>2</v>
      </c>
      <c r="G39" s="65"/>
      <c r="H39" s="66"/>
      <c r="I39" s="67"/>
      <c r="J39" s="68"/>
      <c r="K39" s="65">
        <v>2</v>
      </c>
      <c r="L39" s="66">
        <v>2</v>
      </c>
      <c r="M39" s="67"/>
      <c r="N39" s="68"/>
      <c r="O39" s="305"/>
      <c r="P39" s="306"/>
      <c r="R39" s="35"/>
      <c r="S39" s="35"/>
    </row>
    <row r="40" spans="1:19" s="11" customFormat="1" ht="18" customHeight="1">
      <c r="A40" s="377"/>
      <c r="B40" s="467"/>
      <c r="C40" s="123" t="s">
        <v>167</v>
      </c>
      <c r="D40" s="159"/>
      <c r="E40" s="73">
        <v>2</v>
      </c>
      <c r="F40" s="17">
        <f t="shared" si="1"/>
        <v>2</v>
      </c>
      <c r="G40" s="65"/>
      <c r="H40" s="66"/>
      <c r="I40" s="67">
        <v>2</v>
      </c>
      <c r="J40" s="68">
        <v>2</v>
      </c>
      <c r="K40" s="65"/>
      <c r="L40" s="66"/>
      <c r="M40" s="67"/>
      <c r="N40" s="68"/>
      <c r="O40" s="305"/>
      <c r="P40" s="306"/>
      <c r="R40" s="35"/>
      <c r="S40" s="35"/>
    </row>
    <row r="41" spans="1:19" s="11" customFormat="1" ht="18" customHeight="1">
      <c r="A41" s="377"/>
      <c r="B41" s="467"/>
      <c r="C41" s="123" t="s">
        <v>159</v>
      </c>
      <c r="D41" s="159"/>
      <c r="E41" s="73">
        <v>2</v>
      </c>
      <c r="F41" s="17">
        <f t="shared" si="1"/>
        <v>2</v>
      </c>
      <c r="G41" s="65">
        <v>2</v>
      </c>
      <c r="H41" s="66">
        <v>2</v>
      </c>
      <c r="I41" s="67"/>
      <c r="J41" s="68"/>
      <c r="K41" s="65"/>
      <c r="L41" s="66"/>
      <c r="M41" s="67"/>
      <c r="N41" s="68"/>
      <c r="O41" s="305"/>
      <c r="P41" s="306"/>
      <c r="R41" s="35"/>
      <c r="S41" s="35"/>
    </row>
    <row r="42" spans="1:19" s="11" customFormat="1" ht="18" customHeight="1">
      <c r="A42" s="377"/>
      <c r="B42" s="467"/>
      <c r="C42" s="123" t="s">
        <v>186</v>
      </c>
      <c r="D42" s="159"/>
      <c r="E42" s="73">
        <v>1</v>
      </c>
      <c r="F42" s="17">
        <f t="shared" si="1"/>
        <v>2</v>
      </c>
      <c r="G42" s="65">
        <v>1</v>
      </c>
      <c r="H42" s="66">
        <v>2</v>
      </c>
      <c r="I42" s="67"/>
      <c r="J42" s="68"/>
      <c r="K42" s="65"/>
      <c r="L42" s="66"/>
      <c r="M42" s="67"/>
      <c r="N42" s="68"/>
      <c r="O42" s="305"/>
      <c r="P42" s="306"/>
      <c r="R42" s="35"/>
      <c r="S42" s="35"/>
    </row>
    <row r="43" spans="1:19" s="11" customFormat="1" ht="18" customHeight="1">
      <c r="A43" s="377"/>
      <c r="B43" s="467"/>
      <c r="C43" s="123" t="s">
        <v>187</v>
      </c>
      <c r="D43" s="159"/>
      <c r="E43" s="73">
        <v>1</v>
      </c>
      <c r="F43" s="17">
        <f t="shared" si="1"/>
        <v>1</v>
      </c>
      <c r="G43" s="65"/>
      <c r="H43" s="66"/>
      <c r="I43" s="67">
        <v>1</v>
      </c>
      <c r="J43" s="68">
        <v>1</v>
      </c>
      <c r="K43" s="65"/>
      <c r="L43" s="66"/>
      <c r="M43" s="67"/>
      <c r="N43" s="68"/>
      <c r="O43" s="305"/>
      <c r="P43" s="306"/>
      <c r="R43" s="35"/>
      <c r="S43" s="35"/>
    </row>
    <row r="44" spans="1:19" s="11" customFormat="1" ht="18" customHeight="1">
      <c r="A44" s="377"/>
      <c r="B44" s="467"/>
      <c r="C44" s="123" t="s">
        <v>188</v>
      </c>
      <c r="D44" s="159"/>
      <c r="E44" s="73">
        <v>1</v>
      </c>
      <c r="F44" s="17">
        <f t="shared" si="1"/>
        <v>2</v>
      </c>
      <c r="G44" s="65"/>
      <c r="H44" s="66"/>
      <c r="I44" s="67">
        <v>1</v>
      </c>
      <c r="J44" s="68">
        <v>2</v>
      </c>
      <c r="K44" s="65"/>
      <c r="L44" s="66"/>
      <c r="M44" s="67"/>
      <c r="N44" s="68"/>
      <c r="O44" s="305"/>
      <c r="P44" s="306"/>
      <c r="R44" s="35"/>
      <c r="S44" s="35"/>
    </row>
    <row r="45" spans="1:19" s="11" customFormat="1" ht="18" customHeight="1">
      <c r="A45" s="377"/>
      <c r="B45" s="467"/>
      <c r="C45" s="123" t="s">
        <v>189</v>
      </c>
      <c r="D45" s="159"/>
      <c r="E45" s="73">
        <v>2</v>
      </c>
      <c r="F45" s="17">
        <f t="shared" si="1"/>
        <v>2</v>
      </c>
      <c r="G45" s="65"/>
      <c r="H45" s="66"/>
      <c r="I45" s="67"/>
      <c r="J45" s="68"/>
      <c r="K45" s="65">
        <v>2</v>
      </c>
      <c r="L45" s="66">
        <v>2</v>
      </c>
      <c r="M45" s="67"/>
      <c r="N45" s="68"/>
      <c r="O45" s="305"/>
      <c r="P45" s="306"/>
      <c r="R45" s="35"/>
      <c r="S45" s="35"/>
    </row>
    <row r="46" spans="1:19" s="11" customFormat="1" ht="18" customHeight="1">
      <c r="A46" s="377"/>
      <c r="B46" s="467"/>
      <c r="C46" s="123" t="s">
        <v>190</v>
      </c>
      <c r="D46" s="159"/>
      <c r="E46" s="73">
        <v>1</v>
      </c>
      <c r="F46" s="17">
        <f t="shared" si="1"/>
        <v>2</v>
      </c>
      <c r="G46" s="65"/>
      <c r="H46" s="66"/>
      <c r="I46" s="67"/>
      <c r="J46" s="68"/>
      <c r="K46" s="65">
        <v>1</v>
      </c>
      <c r="L46" s="66">
        <v>2</v>
      </c>
      <c r="M46" s="67"/>
      <c r="N46" s="68"/>
      <c r="O46" s="305"/>
      <c r="P46" s="306"/>
      <c r="R46" s="35"/>
      <c r="S46" s="35"/>
    </row>
    <row r="47" spans="1:19" s="11" customFormat="1" ht="18" customHeight="1">
      <c r="A47" s="377"/>
      <c r="B47" s="467"/>
      <c r="C47" s="123" t="s">
        <v>191</v>
      </c>
      <c r="D47" s="159"/>
      <c r="E47" s="73">
        <v>2</v>
      </c>
      <c r="F47" s="17">
        <f t="shared" si="1"/>
        <v>4</v>
      </c>
      <c r="G47" s="65">
        <v>2</v>
      </c>
      <c r="H47" s="66">
        <v>4</v>
      </c>
      <c r="I47" s="67"/>
      <c r="J47" s="68"/>
      <c r="K47" s="65"/>
      <c r="L47" s="66"/>
      <c r="M47" s="67"/>
      <c r="N47" s="68"/>
      <c r="O47" s="305"/>
      <c r="P47" s="306"/>
      <c r="R47" s="35"/>
      <c r="S47" s="35"/>
    </row>
    <row r="48" spans="1:19" s="11" customFormat="1" ht="18" customHeight="1">
      <c r="A48" s="377"/>
      <c r="B48" s="467"/>
      <c r="C48" s="123" t="s">
        <v>171</v>
      </c>
      <c r="D48" s="159"/>
      <c r="E48" s="73">
        <v>2</v>
      </c>
      <c r="F48" s="17">
        <f t="shared" si="1"/>
        <v>4</v>
      </c>
      <c r="G48" s="65"/>
      <c r="H48" s="66"/>
      <c r="I48" s="67"/>
      <c r="J48" s="68"/>
      <c r="K48" s="65"/>
      <c r="L48" s="66"/>
      <c r="M48" s="67">
        <v>2</v>
      </c>
      <c r="N48" s="68">
        <v>4</v>
      </c>
      <c r="O48" s="305"/>
      <c r="P48" s="306"/>
      <c r="R48" s="35"/>
      <c r="S48" s="35"/>
    </row>
    <row r="49" spans="1:19" s="11" customFormat="1" ht="18" customHeight="1">
      <c r="A49" s="377"/>
      <c r="B49" s="467"/>
      <c r="C49" s="123" t="s">
        <v>192</v>
      </c>
      <c r="D49" s="163"/>
      <c r="E49" s="73">
        <v>4</v>
      </c>
      <c r="F49" s="17">
        <f t="shared" si="1"/>
        <v>16</v>
      </c>
      <c r="G49" s="65"/>
      <c r="H49" s="66"/>
      <c r="I49" s="67"/>
      <c r="J49" s="68"/>
      <c r="K49" s="65">
        <v>4</v>
      </c>
      <c r="L49" s="66">
        <v>16</v>
      </c>
      <c r="M49" s="67"/>
      <c r="N49" s="68"/>
      <c r="O49" s="280" t="s">
        <v>193</v>
      </c>
      <c r="P49" s="281"/>
      <c r="R49" s="35"/>
      <c r="S49" s="35"/>
    </row>
    <row r="50" spans="1:16" ht="18" customHeight="1" hidden="1">
      <c r="A50" s="377"/>
      <c r="B50" s="467"/>
      <c r="C50" s="172"/>
      <c r="D50" s="173"/>
      <c r="E50" s="74"/>
      <c r="F50" s="18">
        <f>H50+J50+L50+N50</f>
        <v>0</v>
      </c>
      <c r="G50" s="89"/>
      <c r="H50" s="66"/>
      <c r="I50" s="67"/>
      <c r="J50" s="68"/>
      <c r="K50" s="65"/>
      <c r="L50" s="66"/>
      <c r="M50" s="67"/>
      <c r="N50" s="68"/>
      <c r="O50" s="305"/>
      <c r="P50" s="306"/>
    </row>
    <row r="51" spans="1:16" ht="18" customHeight="1" thickBot="1">
      <c r="A51" s="377"/>
      <c r="B51" s="468"/>
      <c r="C51" s="125"/>
      <c r="D51" s="164"/>
      <c r="E51" s="75"/>
      <c r="F51" s="23">
        <f t="shared" si="1"/>
        <v>0</v>
      </c>
      <c r="G51" s="115"/>
      <c r="H51" s="66"/>
      <c r="I51" s="67"/>
      <c r="J51" s="68"/>
      <c r="K51" s="65"/>
      <c r="L51" s="66"/>
      <c r="M51" s="67"/>
      <c r="N51" s="68"/>
      <c r="O51" s="305"/>
      <c r="P51" s="306"/>
    </row>
    <row r="52" spans="1:17" ht="18" customHeight="1" thickBot="1" thickTop="1">
      <c r="A52" s="464"/>
      <c r="B52" s="460" t="s">
        <v>29</v>
      </c>
      <c r="C52" s="388"/>
      <c r="D52" s="389"/>
      <c r="E52" s="20">
        <f>SUM(E19:E51)</f>
        <v>46</v>
      </c>
      <c r="F52" s="24">
        <f t="shared" si="1"/>
        <v>66</v>
      </c>
      <c r="G52" s="20">
        <f aca="true" t="shared" si="2" ref="G52:N52">SUM(G19:G51)</f>
        <v>13</v>
      </c>
      <c r="H52" s="30">
        <f t="shared" si="2"/>
        <v>17</v>
      </c>
      <c r="I52" s="31">
        <f t="shared" si="2"/>
        <v>10</v>
      </c>
      <c r="J52" s="24">
        <f t="shared" si="2"/>
        <v>11</v>
      </c>
      <c r="K52" s="20">
        <f t="shared" si="2"/>
        <v>15</v>
      </c>
      <c r="L52" s="30">
        <f t="shared" si="2"/>
        <v>28</v>
      </c>
      <c r="M52" s="31">
        <f t="shared" si="2"/>
        <v>8</v>
      </c>
      <c r="N52" s="24">
        <f t="shared" si="2"/>
        <v>10</v>
      </c>
      <c r="O52" s="294"/>
      <c r="P52" s="295"/>
      <c r="Q52" s="5"/>
    </row>
    <row r="53" spans="1:17" ht="18" customHeight="1" thickBot="1">
      <c r="A53" s="375" t="s">
        <v>19</v>
      </c>
      <c r="B53" s="472"/>
      <c r="C53" s="384" t="s">
        <v>110</v>
      </c>
      <c r="D53" s="490"/>
      <c r="E53" s="490"/>
      <c r="F53" s="490"/>
      <c r="G53" s="490"/>
      <c r="H53" s="490"/>
      <c r="I53" s="490"/>
      <c r="J53" s="490"/>
      <c r="K53" s="490"/>
      <c r="L53" s="490"/>
      <c r="M53" s="490"/>
      <c r="N53" s="490"/>
      <c r="O53" s="490"/>
      <c r="P53" s="491"/>
      <c r="Q53" s="5"/>
    </row>
    <row r="54" spans="1:16" ht="18" customHeight="1" thickTop="1">
      <c r="A54" s="377"/>
      <c r="B54" s="473"/>
      <c r="C54" s="119" t="s">
        <v>194</v>
      </c>
      <c r="D54" s="158"/>
      <c r="E54" s="94">
        <v>2</v>
      </c>
      <c r="F54" s="21">
        <f t="shared" si="1"/>
        <v>2</v>
      </c>
      <c r="G54" s="82"/>
      <c r="H54" s="83"/>
      <c r="I54" s="84">
        <v>2</v>
      </c>
      <c r="J54" s="81">
        <v>2</v>
      </c>
      <c r="K54" s="82"/>
      <c r="L54" s="83"/>
      <c r="M54" s="84"/>
      <c r="N54" s="81"/>
      <c r="O54" s="310"/>
      <c r="P54" s="302"/>
    </row>
    <row r="55" spans="1:16" ht="18" customHeight="1">
      <c r="A55" s="377"/>
      <c r="B55" s="473"/>
      <c r="C55" s="120" t="s">
        <v>195</v>
      </c>
      <c r="D55" s="159"/>
      <c r="E55" s="73">
        <v>2</v>
      </c>
      <c r="F55" s="17">
        <f t="shared" si="1"/>
        <v>2</v>
      </c>
      <c r="G55" s="65"/>
      <c r="H55" s="66"/>
      <c r="I55" s="71"/>
      <c r="J55" s="68"/>
      <c r="K55" s="65">
        <v>2</v>
      </c>
      <c r="L55" s="66">
        <v>2</v>
      </c>
      <c r="M55" s="67"/>
      <c r="N55" s="68"/>
      <c r="O55" s="305"/>
      <c r="P55" s="306"/>
    </row>
    <row r="56" spans="1:16" ht="18" customHeight="1">
      <c r="A56" s="377"/>
      <c r="B56" s="473"/>
      <c r="C56" s="120" t="s">
        <v>196</v>
      </c>
      <c r="D56" s="159"/>
      <c r="E56" s="73" t="s">
        <v>201</v>
      </c>
      <c r="F56" s="17">
        <f t="shared" si="1"/>
        <v>0</v>
      </c>
      <c r="G56" s="65"/>
      <c r="H56" s="66"/>
      <c r="I56" s="67"/>
      <c r="J56" s="68"/>
      <c r="K56" s="65"/>
      <c r="L56" s="66"/>
      <c r="M56" s="67"/>
      <c r="N56" s="68"/>
      <c r="O56" s="305"/>
      <c r="P56" s="306"/>
    </row>
    <row r="57" spans="1:16" ht="18" customHeight="1">
      <c r="A57" s="377"/>
      <c r="B57" s="473"/>
      <c r="C57" s="120" t="s">
        <v>197</v>
      </c>
      <c r="D57" s="159"/>
      <c r="E57" s="73">
        <v>2</v>
      </c>
      <c r="F57" s="17">
        <f t="shared" si="1"/>
        <v>2</v>
      </c>
      <c r="G57" s="65"/>
      <c r="H57" s="66"/>
      <c r="I57" s="67"/>
      <c r="J57" s="68"/>
      <c r="K57" s="65">
        <v>2</v>
      </c>
      <c r="L57" s="66">
        <v>2</v>
      </c>
      <c r="M57" s="67"/>
      <c r="N57" s="68"/>
      <c r="O57" s="305"/>
      <c r="P57" s="306"/>
    </row>
    <row r="58" spans="1:16" ht="18" customHeight="1">
      <c r="A58" s="377"/>
      <c r="B58" s="473"/>
      <c r="C58" s="120" t="s">
        <v>198</v>
      </c>
      <c r="D58" s="159"/>
      <c r="E58" s="73" t="s">
        <v>201</v>
      </c>
      <c r="F58" s="17">
        <f aca="true" t="shared" si="3" ref="F58:F71">H58+J58+L58+N58</f>
        <v>0</v>
      </c>
      <c r="G58" s="65"/>
      <c r="H58" s="66"/>
      <c r="I58" s="67"/>
      <c r="J58" s="68"/>
      <c r="K58" s="65"/>
      <c r="L58" s="66"/>
      <c r="M58" s="67"/>
      <c r="N58" s="90"/>
      <c r="O58" s="305"/>
      <c r="P58" s="306"/>
    </row>
    <row r="59" spans="1:16" ht="18" customHeight="1">
      <c r="A59" s="377"/>
      <c r="B59" s="473"/>
      <c r="C59" s="120" t="s">
        <v>199</v>
      </c>
      <c r="D59" s="159"/>
      <c r="E59" s="73">
        <v>2</v>
      </c>
      <c r="F59" s="17">
        <f t="shared" si="3"/>
        <v>2</v>
      </c>
      <c r="G59" s="65"/>
      <c r="H59" s="66"/>
      <c r="I59" s="67"/>
      <c r="J59" s="68"/>
      <c r="K59" s="65">
        <v>2</v>
      </c>
      <c r="L59" s="66">
        <v>2</v>
      </c>
      <c r="M59" s="67"/>
      <c r="N59" s="68"/>
      <c r="O59" s="305"/>
      <c r="P59" s="306"/>
    </row>
    <row r="60" spans="1:16" ht="18" customHeight="1">
      <c r="A60" s="377"/>
      <c r="B60" s="473"/>
      <c r="C60" s="120" t="s">
        <v>176</v>
      </c>
      <c r="D60" s="159"/>
      <c r="E60" s="73" t="s">
        <v>201</v>
      </c>
      <c r="F60" s="17">
        <f t="shared" si="3"/>
        <v>0</v>
      </c>
      <c r="G60" s="65"/>
      <c r="H60" s="66"/>
      <c r="I60" s="67"/>
      <c r="J60" s="68"/>
      <c r="K60" s="65"/>
      <c r="L60" s="66"/>
      <c r="M60" s="67"/>
      <c r="N60" s="68"/>
      <c r="O60" s="305"/>
      <c r="P60" s="306"/>
    </row>
    <row r="61" spans="1:19" s="11" customFormat="1" ht="18" customHeight="1">
      <c r="A61" s="377"/>
      <c r="B61" s="473"/>
      <c r="C61" s="120" t="s">
        <v>175</v>
      </c>
      <c r="D61" s="159"/>
      <c r="E61" s="73">
        <v>2</v>
      </c>
      <c r="F61" s="17">
        <f t="shared" si="3"/>
        <v>2</v>
      </c>
      <c r="G61" s="65"/>
      <c r="H61" s="66"/>
      <c r="I61" s="67"/>
      <c r="J61" s="68"/>
      <c r="K61" s="65">
        <v>2</v>
      </c>
      <c r="L61" s="66">
        <v>2</v>
      </c>
      <c r="M61" s="67"/>
      <c r="N61" s="68"/>
      <c r="O61" s="305"/>
      <c r="P61" s="306"/>
      <c r="R61" s="35"/>
      <c r="S61" s="35"/>
    </row>
    <row r="62" spans="1:16" ht="18" customHeight="1">
      <c r="A62" s="377"/>
      <c r="B62" s="473"/>
      <c r="C62" s="120" t="s">
        <v>174</v>
      </c>
      <c r="D62" s="159"/>
      <c r="E62" s="73" t="s">
        <v>201</v>
      </c>
      <c r="F62" s="17">
        <f t="shared" si="3"/>
        <v>0</v>
      </c>
      <c r="G62" s="65"/>
      <c r="H62" s="66"/>
      <c r="I62" s="67"/>
      <c r="J62" s="68"/>
      <c r="K62" s="65"/>
      <c r="L62" s="66"/>
      <c r="M62" s="67"/>
      <c r="N62" s="68"/>
      <c r="O62" s="305"/>
      <c r="P62" s="306"/>
    </row>
    <row r="63" spans="1:19" s="11" customFormat="1" ht="18" customHeight="1">
      <c r="A63" s="377"/>
      <c r="B63" s="473"/>
      <c r="C63" s="120" t="s">
        <v>172</v>
      </c>
      <c r="D63" s="159"/>
      <c r="E63" s="73">
        <v>2</v>
      </c>
      <c r="F63" s="17">
        <f t="shared" si="3"/>
        <v>4</v>
      </c>
      <c r="G63" s="65"/>
      <c r="H63" s="66"/>
      <c r="I63" s="67"/>
      <c r="J63" s="68"/>
      <c r="K63" s="70">
        <v>2</v>
      </c>
      <c r="L63" s="66">
        <v>4</v>
      </c>
      <c r="M63" s="67"/>
      <c r="N63" s="68"/>
      <c r="O63" s="305"/>
      <c r="P63" s="306"/>
      <c r="R63" s="35"/>
      <c r="S63" s="35"/>
    </row>
    <row r="64" spans="1:16" ht="18" customHeight="1">
      <c r="A64" s="377"/>
      <c r="B64" s="473"/>
      <c r="C64" s="127" t="s">
        <v>173</v>
      </c>
      <c r="D64" s="160"/>
      <c r="E64" s="73" t="s">
        <v>201</v>
      </c>
      <c r="F64" s="17">
        <f t="shared" si="3"/>
        <v>0</v>
      </c>
      <c r="G64" s="65"/>
      <c r="H64" s="66"/>
      <c r="I64" s="67"/>
      <c r="J64" s="68"/>
      <c r="K64" s="65"/>
      <c r="L64" s="66"/>
      <c r="M64" s="67"/>
      <c r="N64" s="68"/>
      <c r="O64" s="305"/>
      <c r="P64" s="306"/>
    </row>
    <row r="65" spans="1:19" s="11" customFormat="1" ht="18" customHeight="1">
      <c r="A65" s="377"/>
      <c r="B65" s="473"/>
      <c r="C65" s="120" t="s">
        <v>169</v>
      </c>
      <c r="D65" s="159"/>
      <c r="E65" s="73">
        <v>2</v>
      </c>
      <c r="F65" s="17">
        <f t="shared" si="3"/>
        <v>4</v>
      </c>
      <c r="G65" s="65"/>
      <c r="H65" s="66"/>
      <c r="I65" s="67"/>
      <c r="J65" s="68"/>
      <c r="K65" s="65"/>
      <c r="L65" s="66"/>
      <c r="M65" s="67">
        <v>2</v>
      </c>
      <c r="N65" s="68">
        <v>4</v>
      </c>
      <c r="O65" s="305"/>
      <c r="P65" s="306"/>
      <c r="R65" s="35"/>
      <c r="S65" s="35"/>
    </row>
    <row r="66" spans="1:19" s="11" customFormat="1" ht="18" customHeight="1">
      <c r="A66" s="377"/>
      <c r="B66" s="473"/>
      <c r="C66" s="120" t="s">
        <v>170</v>
      </c>
      <c r="D66" s="159"/>
      <c r="E66" s="73" t="s">
        <v>201</v>
      </c>
      <c r="F66" s="17">
        <f t="shared" si="3"/>
        <v>0</v>
      </c>
      <c r="G66" s="65"/>
      <c r="H66" s="66"/>
      <c r="I66" s="67"/>
      <c r="J66" s="68"/>
      <c r="K66" s="65"/>
      <c r="L66" s="66"/>
      <c r="M66" s="67"/>
      <c r="N66" s="68"/>
      <c r="O66" s="305"/>
      <c r="P66" s="306"/>
      <c r="R66" s="35"/>
      <c r="S66" s="35"/>
    </row>
    <row r="67" spans="1:19" s="11" customFormat="1" ht="18" customHeight="1">
      <c r="A67" s="377"/>
      <c r="B67" s="473"/>
      <c r="C67" s="120" t="s">
        <v>200</v>
      </c>
      <c r="D67" s="159"/>
      <c r="E67" s="73">
        <v>2</v>
      </c>
      <c r="F67" s="17">
        <f>H67+J67+L67+N67</f>
        <v>2</v>
      </c>
      <c r="G67" s="65"/>
      <c r="H67" s="66"/>
      <c r="I67" s="67"/>
      <c r="J67" s="68"/>
      <c r="K67" s="65"/>
      <c r="L67" s="66"/>
      <c r="M67" s="67">
        <v>2</v>
      </c>
      <c r="N67" s="68">
        <v>2</v>
      </c>
      <c r="O67" s="305"/>
      <c r="P67" s="306"/>
      <c r="R67" s="35"/>
      <c r="S67" s="35"/>
    </row>
    <row r="68" spans="1:19" s="11" customFormat="1" ht="18" customHeight="1" thickBot="1">
      <c r="A68" s="377"/>
      <c r="B68" s="473"/>
      <c r="C68" s="120"/>
      <c r="D68" s="159"/>
      <c r="E68" s="73"/>
      <c r="F68" s="17">
        <f t="shared" si="3"/>
        <v>0</v>
      </c>
      <c r="G68" s="65"/>
      <c r="H68" s="66"/>
      <c r="I68" s="67"/>
      <c r="J68" s="68"/>
      <c r="K68" s="65"/>
      <c r="L68" s="66"/>
      <c r="M68" s="67"/>
      <c r="N68" s="68"/>
      <c r="O68" s="305"/>
      <c r="P68" s="306"/>
      <c r="R68" s="35"/>
      <c r="S68" s="35"/>
    </row>
    <row r="69" spans="1:19" s="11" customFormat="1" ht="18" customHeight="1" hidden="1">
      <c r="A69" s="377"/>
      <c r="B69" s="473"/>
      <c r="C69" s="120"/>
      <c r="D69" s="159"/>
      <c r="E69" s="73"/>
      <c r="F69" s="17">
        <f t="shared" si="3"/>
        <v>0</v>
      </c>
      <c r="G69" s="65"/>
      <c r="H69" s="66"/>
      <c r="I69" s="67"/>
      <c r="J69" s="68"/>
      <c r="K69" s="65"/>
      <c r="L69" s="66"/>
      <c r="M69" s="67"/>
      <c r="N69" s="68"/>
      <c r="O69" s="305"/>
      <c r="P69" s="306"/>
      <c r="R69" s="35"/>
      <c r="S69" s="35"/>
    </row>
    <row r="70" spans="1:19" s="11" customFormat="1" ht="18" customHeight="1" hidden="1">
      <c r="A70" s="377"/>
      <c r="B70" s="473"/>
      <c r="C70" s="127"/>
      <c r="D70" s="160"/>
      <c r="E70" s="73"/>
      <c r="F70" s="17">
        <f t="shared" si="3"/>
        <v>0</v>
      </c>
      <c r="G70" s="65"/>
      <c r="H70" s="66"/>
      <c r="I70" s="67"/>
      <c r="J70" s="68"/>
      <c r="K70" s="65"/>
      <c r="L70" s="66"/>
      <c r="M70" s="67"/>
      <c r="N70" s="68"/>
      <c r="O70" s="506"/>
      <c r="P70" s="306"/>
      <c r="R70" s="35"/>
      <c r="S70" s="35"/>
    </row>
    <row r="71" spans="1:19" s="11" customFormat="1" ht="18" customHeight="1" hidden="1" thickBot="1">
      <c r="A71" s="377"/>
      <c r="B71" s="473"/>
      <c r="C71" s="128"/>
      <c r="D71" s="165"/>
      <c r="E71" s="75"/>
      <c r="F71" s="23">
        <f t="shared" si="3"/>
        <v>0</v>
      </c>
      <c r="G71" s="115"/>
      <c r="H71" s="117"/>
      <c r="I71" s="118"/>
      <c r="J71" s="116"/>
      <c r="K71" s="115"/>
      <c r="L71" s="117"/>
      <c r="M71" s="118"/>
      <c r="N71" s="116"/>
      <c r="O71" s="494"/>
      <c r="P71" s="495"/>
      <c r="R71" s="35"/>
      <c r="S71" s="35"/>
    </row>
    <row r="72" spans="1:31" ht="18" customHeight="1" thickBot="1" thickTop="1">
      <c r="A72" s="377"/>
      <c r="B72" s="473"/>
      <c r="C72" s="461" t="s">
        <v>30</v>
      </c>
      <c r="D72" s="462"/>
      <c r="E72" s="19">
        <f>SUM(E54:E71)</f>
        <v>16</v>
      </c>
      <c r="F72" s="33">
        <f>H72+J72+L72+N72</f>
        <v>20</v>
      </c>
      <c r="G72" s="19">
        <f aca="true" t="shared" si="4" ref="G72:N72">SUM(G54:G71)</f>
        <v>0</v>
      </c>
      <c r="H72" s="27">
        <f t="shared" si="4"/>
        <v>0</v>
      </c>
      <c r="I72" s="28">
        <f t="shared" si="4"/>
        <v>2</v>
      </c>
      <c r="J72" s="29">
        <f t="shared" si="4"/>
        <v>2</v>
      </c>
      <c r="K72" s="19">
        <f t="shared" si="4"/>
        <v>10</v>
      </c>
      <c r="L72" s="27">
        <f t="shared" si="4"/>
        <v>12</v>
      </c>
      <c r="M72" s="28">
        <f t="shared" si="4"/>
        <v>4</v>
      </c>
      <c r="N72" s="29">
        <f t="shared" si="4"/>
        <v>6</v>
      </c>
      <c r="O72" s="496" t="str">
        <f>"(專業科目選修至少"&amp;E72&amp;"學分)"</f>
        <v>(專業科目選修至少16學分)</v>
      </c>
      <c r="P72" s="497"/>
      <c r="Q72" s="4"/>
      <c r="R72" s="36"/>
      <c r="S72" s="36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ht="18" customHeight="1" thickBot="1" thickTop="1">
      <c r="A73" s="363" t="s">
        <v>111</v>
      </c>
      <c r="B73" s="364"/>
      <c r="C73" s="364"/>
      <c r="D73" s="365"/>
      <c r="E73" s="134">
        <f>O74-E52-E18-E17</f>
        <v>16</v>
      </c>
      <c r="F73" s="24">
        <f>H73+J73+L73+N73</f>
        <v>20</v>
      </c>
      <c r="G73" s="135">
        <v>0</v>
      </c>
      <c r="H73" s="136">
        <v>0</v>
      </c>
      <c r="I73" s="137">
        <v>2</v>
      </c>
      <c r="J73" s="139">
        <v>2</v>
      </c>
      <c r="K73" s="135">
        <v>10</v>
      </c>
      <c r="L73" s="136">
        <v>12</v>
      </c>
      <c r="M73" s="137">
        <v>4</v>
      </c>
      <c r="N73" s="139">
        <v>6</v>
      </c>
      <c r="O73" s="498"/>
      <c r="P73" s="499"/>
      <c r="Q73" s="4"/>
      <c r="R73" s="36"/>
      <c r="S73" s="36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17" ht="21" customHeight="1" thickBot="1">
      <c r="A74" s="411" t="s">
        <v>32</v>
      </c>
      <c r="B74" s="412"/>
      <c r="C74" s="412"/>
      <c r="D74" s="413"/>
      <c r="E74" s="140">
        <f>E17+E18+E52+E73</f>
        <v>80</v>
      </c>
      <c r="F74" s="141">
        <f aca="true" t="shared" si="5" ref="F74:N74">F17+F18+F52+F73</f>
        <v>104</v>
      </c>
      <c r="G74" s="142">
        <f t="shared" si="5"/>
        <v>19</v>
      </c>
      <c r="H74" s="143">
        <f t="shared" si="5"/>
        <v>23</v>
      </c>
      <c r="I74" s="144">
        <f t="shared" si="5"/>
        <v>22</v>
      </c>
      <c r="J74" s="156">
        <f t="shared" si="5"/>
        <v>23</v>
      </c>
      <c r="K74" s="142">
        <f t="shared" si="5"/>
        <v>25</v>
      </c>
      <c r="L74" s="143">
        <f t="shared" si="5"/>
        <v>40</v>
      </c>
      <c r="M74" s="144">
        <f t="shared" si="5"/>
        <v>14</v>
      </c>
      <c r="N74" s="156">
        <f t="shared" si="5"/>
        <v>18</v>
      </c>
      <c r="O74" s="297">
        <f>VLOOKUP(O2,畢業學分,2,0)</f>
        <v>80</v>
      </c>
      <c r="P74" s="298"/>
      <c r="Q74" s="5"/>
    </row>
    <row r="75" spans="1:17" ht="16.5">
      <c r="A75" s="32" t="s">
        <v>52</v>
      </c>
      <c r="B75" s="10"/>
      <c r="C75" s="10"/>
      <c r="D75" s="10"/>
      <c r="E75" s="2"/>
      <c r="F75" s="2"/>
      <c r="G75" s="2"/>
      <c r="H75" s="2"/>
      <c r="I75" s="2"/>
      <c r="J75" s="2"/>
      <c r="K75" s="2"/>
      <c r="L75" s="2"/>
      <c r="M75" s="2"/>
      <c r="N75" s="2"/>
      <c r="O75" s="6"/>
      <c r="P75" s="5"/>
      <c r="Q75" s="5"/>
    </row>
    <row r="76" spans="5:17" ht="16.5">
      <c r="E76" s="5"/>
      <c r="F76" s="5"/>
      <c r="G76" s="5"/>
      <c r="H76" s="5"/>
      <c r="I76" s="5"/>
      <c r="J76" s="5"/>
      <c r="K76" s="5"/>
      <c r="L76" s="5"/>
      <c r="M76" s="5"/>
      <c r="N76" s="5"/>
      <c r="O76" s="7"/>
      <c r="P76" s="5"/>
      <c r="Q76" s="5"/>
    </row>
    <row r="78" spans="3:7" ht="16.5">
      <c r="C78" s="406"/>
      <c r="D78" s="406"/>
      <c r="E78" s="2"/>
      <c r="F78" s="2"/>
      <c r="G78" s="12"/>
    </row>
  </sheetData>
  <sheetProtection sheet="1" scenarios="1" formatCells="0" formatRows="0" insertRows="0" deleteRows="0" selectLockedCells="1"/>
  <mergeCells count="103">
    <mergeCell ref="O66:P66"/>
    <mergeCell ref="O70:P70"/>
    <mergeCell ref="O64:P64"/>
    <mergeCell ref="O65:P65"/>
    <mergeCell ref="A4:C4"/>
    <mergeCell ref="E4:G4"/>
    <mergeCell ref="O68:P68"/>
    <mergeCell ref="O56:P56"/>
    <mergeCell ref="O57:P57"/>
    <mergeCell ref="O58:P58"/>
    <mergeCell ref="O59:P59"/>
    <mergeCell ref="O4:P4"/>
    <mergeCell ref="L4:N4"/>
    <mergeCell ref="O43:P43"/>
    <mergeCell ref="H4:K4"/>
    <mergeCell ref="O20:P20"/>
    <mergeCell ref="G10:J10"/>
    <mergeCell ref="O42:P42"/>
    <mergeCell ref="O22:P22"/>
    <mergeCell ref="O25:P25"/>
    <mergeCell ref="O29:P29"/>
    <mergeCell ref="O30:P30"/>
    <mergeCell ref="O23:P23"/>
    <mergeCell ref="O24:P24"/>
    <mergeCell ref="M2:N2"/>
    <mergeCell ref="A2:B2"/>
    <mergeCell ref="E2:G2"/>
    <mergeCell ref="J2:L2"/>
    <mergeCell ref="H2:I2"/>
    <mergeCell ref="O74:P74"/>
    <mergeCell ref="O71:P71"/>
    <mergeCell ref="O72:P72"/>
    <mergeCell ref="O60:P60"/>
    <mergeCell ref="O69:P69"/>
    <mergeCell ref="O61:P61"/>
    <mergeCell ref="O62:P62"/>
    <mergeCell ref="O63:P63"/>
    <mergeCell ref="O73:P73"/>
    <mergeCell ref="O67:P67"/>
    <mergeCell ref="O28:P28"/>
    <mergeCell ref="O27:P27"/>
    <mergeCell ref="O26:P26"/>
    <mergeCell ref="O45:P45"/>
    <mergeCell ref="O31:P31"/>
    <mergeCell ref="O37:P37"/>
    <mergeCell ref="O38:P38"/>
    <mergeCell ref="O32:P32"/>
    <mergeCell ref="O33:P33"/>
    <mergeCell ref="O34:P34"/>
    <mergeCell ref="O35:P35"/>
    <mergeCell ref="O36:P36"/>
    <mergeCell ref="O41:P41"/>
    <mergeCell ref="O46:P46"/>
    <mergeCell ref="O44:P44"/>
    <mergeCell ref="O39:P39"/>
    <mergeCell ref="O40:P40"/>
    <mergeCell ref="O52:P52"/>
    <mergeCell ref="O54:P54"/>
    <mergeCell ref="O55:P55"/>
    <mergeCell ref="O47:P47"/>
    <mergeCell ref="O48:P48"/>
    <mergeCell ref="O51:P51"/>
    <mergeCell ref="O50:P50"/>
    <mergeCell ref="C53:P53"/>
    <mergeCell ref="O19:P19"/>
    <mergeCell ref="O21:P21"/>
    <mergeCell ref="A6:P6"/>
    <mergeCell ref="O9:P12"/>
    <mergeCell ref="C13:C14"/>
    <mergeCell ref="K10:N10"/>
    <mergeCell ref="I11:J11"/>
    <mergeCell ref="F9:F12"/>
    <mergeCell ref="K11:L11"/>
    <mergeCell ref="G11:H11"/>
    <mergeCell ref="C78:D78"/>
    <mergeCell ref="B52:D52"/>
    <mergeCell ref="C72:D72"/>
    <mergeCell ref="A74:D74"/>
    <mergeCell ref="A19:A52"/>
    <mergeCell ref="B27:B51"/>
    <mergeCell ref="B19:B26"/>
    <mergeCell ref="A53:B72"/>
    <mergeCell ref="A73:D73"/>
    <mergeCell ref="T1:U1"/>
    <mergeCell ref="B8:P8"/>
    <mergeCell ref="B7:P7"/>
    <mergeCell ref="A13:B17"/>
    <mergeCell ref="E9:E12"/>
    <mergeCell ref="G9:N9"/>
    <mergeCell ref="A9:B12"/>
    <mergeCell ref="O17:P17"/>
    <mergeCell ref="O13:P13"/>
    <mergeCell ref="O16:P16"/>
    <mergeCell ref="C9:D12"/>
    <mergeCell ref="M11:N11"/>
    <mergeCell ref="O2:P2"/>
    <mergeCell ref="A18:B18"/>
    <mergeCell ref="C18:D18"/>
    <mergeCell ref="C17:D17"/>
    <mergeCell ref="G18:H18"/>
    <mergeCell ref="O18:P18"/>
    <mergeCell ref="O14:P14"/>
    <mergeCell ref="O15:P15"/>
  </mergeCells>
  <conditionalFormatting sqref="F52 F74 F13:F26">
    <cfRule type="cellIs" priority="1" dxfId="3" operator="equal" stopIfTrue="1">
      <formula>0</formula>
    </cfRule>
    <cfRule type="cellIs" priority="2" dxfId="7" operator="lessThan" stopIfTrue="1">
      <formula>E13</formula>
    </cfRule>
  </conditionalFormatting>
  <conditionalFormatting sqref="E13:E16 E74 E52 E18">
    <cfRule type="expression" priority="3" dxfId="5" stopIfTrue="1">
      <formula>E13&lt;&gt;(G13+I13+K13+M13+#REF!+#REF!+#REF!+#REF!+#REF!+#REF!)</formula>
    </cfRule>
  </conditionalFormatting>
  <conditionalFormatting sqref="P68:P69 O27:P51 P71 O68:O71 O54:P67">
    <cfRule type="expression" priority="4" dxfId="6" stopIfTrue="1">
      <formula>(($F27/$E27)&lt;2)*($O27=實習)</formula>
    </cfRule>
  </conditionalFormatting>
  <conditionalFormatting sqref="F27:F51 F54:F71">
    <cfRule type="cellIs" priority="5" dxfId="3" operator="equal" stopIfTrue="1">
      <formula>0</formula>
    </cfRule>
    <cfRule type="cellIs" priority="6" dxfId="7" operator="lessThan" stopIfTrue="1">
      <formula>E27</formula>
    </cfRule>
    <cfRule type="expression" priority="7" dxfId="6" stopIfTrue="1">
      <formula>(($F27/$E27)&lt;2)*($O27=實習)</formula>
    </cfRule>
  </conditionalFormatting>
  <conditionalFormatting sqref="E17">
    <cfRule type="expression" priority="8" dxfId="5" stopIfTrue="1">
      <formula>E17&lt;&gt;(G17+I17+K17+M17)</formula>
    </cfRule>
    <cfRule type="cellIs" priority="9" dxfId="4" operator="notEqual" stopIfTrue="1">
      <formula>14</formula>
    </cfRule>
  </conditionalFormatting>
  <conditionalFormatting sqref="G72:N72 E72">
    <cfRule type="cellIs" priority="10" dxfId="37" operator="notEqual" stopIfTrue="1">
      <formula>E73</formula>
    </cfRule>
  </conditionalFormatting>
  <conditionalFormatting sqref="F73">
    <cfRule type="cellIs" priority="11" dxfId="7" operator="lessThan" stopIfTrue="1">
      <formula>E73</formula>
    </cfRule>
  </conditionalFormatting>
  <conditionalFormatting sqref="E73 E19:E51 E54:E71">
    <cfRule type="expression" priority="12" dxfId="5" stopIfTrue="1">
      <formula>E19&lt;&gt;(G19+I19+K19+M19)</formula>
    </cfRule>
  </conditionalFormatting>
  <conditionalFormatting sqref="F72">
    <cfRule type="cellIs" priority="13" dxfId="3" operator="equal" stopIfTrue="1">
      <formula>0</formula>
    </cfRule>
    <cfRule type="cellIs" priority="14" dxfId="36" operator="lessThan" stopIfTrue="1">
      <formula>E72</formula>
    </cfRule>
    <cfRule type="cellIs" priority="15" dxfId="37" operator="notEqual" stopIfTrue="1">
      <formula>F73</formula>
    </cfRule>
  </conditionalFormatting>
  <conditionalFormatting sqref="J18 L18 N18">
    <cfRule type="cellIs" priority="10" dxfId="3" operator="equal" stopIfTrue="1">
      <formula>0</formula>
    </cfRule>
  </conditionalFormatting>
  <conditionalFormatting sqref="G74 I74 K74 M74">
    <cfRule type="cellIs" priority="11" dxfId="0" operator="notBetween" stopIfTrue="1">
      <formula>12</formula>
      <formula>28</formula>
    </cfRule>
  </conditionalFormatting>
  <conditionalFormatting sqref="H74 J74 L74 N74">
    <cfRule type="cellIs" priority="12" dxfId="1" operator="between" stopIfTrue="1">
      <formula>32</formula>
      <formula>45</formula>
    </cfRule>
    <cfRule type="cellIs" priority="13" dxfId="0" operator="notBetween" stopIfTrue="1">
      <formula>12</formula>
      <formula>45</formula>
    </cfRule>
  </conditionalFormatting>
  <conditionalFormatting sqref="U2">
    <cfRule type="cellIs" priority="20" dxfId="41" operator="equal" stopIfTrue="1">
      <formula>""</formula>
    </cfRule>
    <cfRule type="cellIs" priority="21" dxfId="40" operator="lessThan" stopIfTrue="1">
      <formula>$O$4</formula>
    </cfRule>
  </conditionalFormatting>
  <conditionalFormatting sqref="O4:P4">
    <cfRule type="cellIs" priority="22" dxfId="41" operator="equal" stopIfTrue="1">
      <formula>""</formula>
    </cfRule>
    <cfRule type="cellIs" priority="23" dxfId="40" operator="lessThan" stopIfTrue="1">
      <formula>$H$4</formula>
    </cfRule>
  </conditionalFormatting>
  <conditionalFormatting sqref="H4:K4">
    <cfRule type="cellIs" priority="24" dxfId="41" operator="equal" stopIfTrue="1">
      <formula>""</formula>
    </cfRule>
    <cfRule type="cellIs" priority="25" dxfId="40" operator="lessThan" stopIfTrue="1">
      <formula>$D$4</formula>
    </cfRule>
  </conditionalFormatting>
  <dataValidations count="10">
    <dataValidation type="list" allowBlank="1" showInputMessage="1" showErrorMessage="1" sqref="J2">
      <formula1>INDIRECT($R2)</formula1>
    </dataValidation>
    <dataValidation type="list" allowBlank="1" showInputMessage="1" showErrorMessage="1" sqref="O27:P51 P54:P69 O54:O71 P71">
      <formula1>備註</formula1>
    </dataValidation>
    <dataValidation type="list" allowBlank="1" showInputMessage="1" showErrorMessage="1" sqref="E2">
      <formula1>科系名稱</formula1>
    </dataValidation>
    <dataValidation type="list" allowBlank="1" showInputMessage="1" showErrorMessage="1" sqref="C2">
      <formula1>入學年</formula1>
    </dataValidation>
    <dataValidation type="list" allowBlank="1" showInputMessage="1" showErrorMessage="1" sqref="O2">
      <formula1>"二年制在職專班,二年制"</formula1>
    </dataValidation>
    <dataValidation type="list" allowBlank="1" showInputMessage="1" showErrorMessage="1" sqref="I18 K18 M18">
      <formula1>"2,4"</formula1>
    </dataValidation>
    <dataValidation type="date" operator="greaterThanOrEqual" allowBlank="1" showInputMessage="1" showErrorMessage="1" sqref="D4">
      <formula1>DATE(C2+1909,8,1)</formula1>
    </dataValidation>
    <dataValidation type="date" operator="greaterThanOrEqual" allowBlank="1" showInputMessage="1" showErrorMessage="1" sqref="H4:K4">
      <formula1>D4</formula1>
    </dataValidation>
    <dataValidation type="date" operator="greaterThanOrEqual" allowBlank="1" showInputMessage="1" showErrorMessage="1" sqref="O4:P4">
      <formula1>H4</formula1>
    </dataValidation>
    <dataValidation type="date" operator="greaterThanOrEqual" allowBlank="1" showInputMessage="1" showErrorMessage="1" sqref="U2">
      <formula1>O4</formula1>
    </dataValidation>
  </dataValidations>
  <printOptions horizontalCentered="1"/>
  <pageMargins left="0.5905511811023623" right="0.5905511811023623" top="0.4724409448818898" bottom="0.4724409448818898" header="0.3937007874015748" footer="0.3937007874015748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仁德醫護管理專科學校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仁德課務組</dc:creator>
  <cp:keywords/>
  <dc:description/>
  <cp:lastModifiedBy>WinXP</cp:lastModifiedBy>
  <cp:lastPrinted>2016-06-24T02:54:52Z</cp:lastPrinted>
  <dcterms:created xsi:type="dcterms:W3CDTF">2008-06-05T09:58:23Z</dcterms:created>
  <dcterms:modified xsi:type="dcterms:W3CDTF">2016-07-27T02:24:00Z</dcterms:modified>
  <cp:category/>
  <cp:version/>
  <cp:contentType/>
  <cp:contentStatus/>
</cp:coreProperties>
</file>